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2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23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4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5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20" windowWidth="19200" windowHeight="6930" tabRatio="899" activeTab="12"/>
  </bookViews>
  <sheets>
    <sheet name="CHAPTER 2" sheetId="1" r:id="rId1"/>
    <sheet name="2.1" sheetId="2" state="hidden" r:id="rId2"/>
    <sheet name="2.1(data)" sheetId="42" r:id="rId3"/>
    <sheet name="2.1ab" sheetId="44" r:id="rId4"/>
    <sheet name="2.1cd" sheetId="9" r:id="rId5"/>
    <sheet name="Data for Figs 2.1" sheetId="16" state="hidden" r:id="rId6"/>
    <sheet name="Data for Figs 2.1 (2)" sheetId="40" state="hidden" r:id="rId7"/>
    <sheet name="2.1ef" sheetId="45" r:id="rId8"/>
    <sheet name="2.1gh" sheetId="46" r:id="rId9"/>
    <sheet name="2.1ij" sheetId="49" r:id="rId10"/>
    <sheet name="2.2a" sheetId="3" r:id="rId11"/>
    <sheet name="2.2b" sheetId="15" r:id="rId12"/>
    <sheet name="2.2c" sheetId="22" r:id="rId13"/>
    <sheet name="2.2d" sheetId="43" r:id="rId14"/>
    <sheet name="2.2e" sheetId="47" r:id="rId15"/>
    <sheet name="2.2f" sheetId="10" r:id="rId16"/>
    <sheet name="Data for figs 2.2" sheetId="17" state="hidden" r:id="rId17"/>
    <sheet name="Data for figs 2.2 (2)" sheetId="41" state="hidden" r:id="rId18"/>
    <sheet name="2.2g" sheetId="48" r:id="rId19"/>
    <sheet name="2.3" sheetId="8" r:id="rId20"/>
    <sheet name="2.4" sheetId="34" r:id="rId21"/>
    <sheet name="2.4F" sheetId="26" r:id="rId22"/>
    <sheet name="Data for fig 2.4" sheetId="30" state="hidden" r:id="rId23"/>
    <sheet name="2.5" sheetId="24" r:id="rId24"/>
    <sheet name="2.5F" sheetId="27" r:id="rId25"/>
    <sheet name="Data for fig 2.5" sheetId="31" state="hidden" r:id="rId26"/>
    <sheet name="2.6" sheetId="25" r:id="rId27"/>
    <sheet name="2.6F" sheetId="28" r:id="rId28"/>
    <sheet name="Data for fig 2.6" sheetId="32" state="hidden" r:id="rId29"/>
    <sheet name="2.7" sheetId="7" r:id="rId30"/>
    <sheet name="2.7F" sheetId="14" r:id="rId31"/>
    <sheet name="Data for fig 2.7" sheetId="21" state="hidden" r:id="rId32"/>
    <sheet name="2.8a" sheetId="29" r:id="rId33"/>
    <sheet name="2.8b" sheetId="33" r:id="rId34"/>
    <sheet name="2.8F" sheetId="38" r:id="rId35"/>
    <sheet name="Data for fig 2.8" sheetId="36" state="hidden" r:id="rId36"/>
    <sheet name="2.9" sheetId="4" r:id="rId37"/>
    <sheet name="2.9F" sheetId="11" r:id="rId38"/>
    <sheet name="Data for fig 2.9" sheetId="18" state="hidden" r:id="rId39"/>
    <sheet name="2.10" sheetId="5" r:id="rId40"/>
    <sheet name="2.10F" sheetId="12" r:id="rId41"/>
    <sheet name="Data for fig 2.10" sheetId="19" state="hidden" r:id="rId42"/>
    <sheet name="2.11" sheetId="6" r:id="rId43"/>
    <sheet name="2.11F" sheetId="13" r:id="rId44"/>
    <sheet name="Data for Fig 2.11" sheetId="20" state="hidden" r:id="rId45"/>
    <sheet name="Sheet1" sheetId="39" state="hidden" r:id="rId46"/>
  </sheets>
  <definedNames>
    <definedName name="EpsYrLookup">'2.2c'!$B$8:$H$125</definedName>
    <definedName name="IncYrLookup">'2.2c'!$B$8:$G$125</definedName>
    <definedName name="_xlnm.Print_Area" localSheetId="2">'2.1(data)'!#REF!</definedName>
    <definedName name="_xlnm.Print_Area" localSheetId="39">'2.10'!$A$1:$K$24</definedName>
    <definedName name="_xlnm.Print_Area" localSheetId="40">'2.10F'!$A$1:$O$36</definedName>
    <definedName name="_xlnm.Print_Area" localSheetId="42">'2.11'!$A$1:$L$29</definedName>
    <definedName name="_xlnm.Print_Area" localSheetId="43">'2.11F'!$A$1:$O$34</definedName>
    <definedName name="_xlnm.Print_Area" localSheetId="3">'2.1ab'!$A$1:$P$26</definedName>
    <definedName name="_xlnm.Print_Area" localSheetId="4">'2.1cd'!$A$1:$P$28</definedName>
    <definedName name="_xlnm.Print_Area" localSheetId="7">'2.1ef'!$A$1:$P$26</definedName>
    <definedName name="_xlnm.Print_Area" localSheetId="8">'2.1gh'!$A$1:$P$25</definedName>
    <definedName name="_xlnm.Print_Area" localSheetId="9">'2.1ij'!$A$1:$P$25</definedName>
    <definedName name="_xlnm.Print_Area" localSheetId="10">'2.2a'!$A$1:$N$36</definedName>
    <definedName name="_xlnm.Print_Area" localSheetId="11">'2.2b'!$A$1:$N$37</definedName>
    <definedName name="_xlnm.Print_Area" localSheetId="12">'2.2c'!$A$1:$N$36</definedName>
    <definedName name="_xlnm.Print_Area" localSheetId="13">'2.2d'!$A$1:$M$23</definedName>
    <definedName name="_xlnm.Print_Area" localSheetId="14">'2.2e'!$A$1:$L$22</definedName>
    <definedName name="_xlnm.Print_Area" localSheetId="15">'2.2f'!$A$1:$L$21</definedName>
    <definedName name="_xlnm.Print_Area" localSheetId="18">'2.2g'!$A$1:$L$22</definedName>
    <definedName name="_xlnm.Print_Area" localSheetId="19">'2.3'!#REF!</definedName>
    <definedName name="_xlnm.Print_Area" localSheetId="20">'2.4'!$A$1:$M$16</definedName>
    <definedName name="_xlnm.Print_Area" localSheetId="21">'2.4F'!$A$1:$P$35</definedName>
    <definedName name="_xlnm.Print_Area" localSheetId="23">'2.5'!$A$1:$M$16</definedName>
    <definedName name="_xlnm.Print_Area" localSheetId="24">'2.5F'!$A$1:$P$37</definedName>
    <definedName name="_xlnm.Print_Area" localSheetId="26">'2.6'!$A$1:$K$15</definedName>
    <definedName name="_xlnm.Print_Area" localSheetId="27">'2.6F'!$A$1:$P$37</definedName>
    <definedName name="_xlnm.Print_Area" localSheetId="29">'2.7'!$A$1:$M$15</definedName>
    <definedName name="_xlnm.Print_Area" localSheetId="30">'2.7F'!$A$1:$O$36</definedName>
    <definedName name="_xlnm.Print_Area" localSheetId="32">'2.8a'!$A$1:$T$26</definedName>
    <definedName name="_xlnm.Print_Area" localSheetId="33">'2.8b'!$A$1:$T$26</definedName>
    <definedName name="_xlnm.Print_Area" localSheetId="34">'2.8F'!$A$1:$O$35</definedName>
    <definedName name="_xlnm.Print_Area" localSheetId="36">'2.9'!$A$1:$K$33</definedName>
    <definedName name="_xlnm.Print_Area" localSheetId="37">'2.9F'!$A$1:$R$39</definedName>
    <definedName name="_xlnm.Print_Area" localSheetId="0">'CHAPTER 2'!$A$1:$Q$48</definedName>
  </definedNames>
  <calcPr calcId="145621"/>
</workbook>
</file>

<file path=xl/calcChain.xml><?xml version="1.0" encoding="utf-8"?>
<calcChain xmlns="http://schemas.openxmlformats.org/spreadsheetml/2006/main">
  <c r="I49" i="17" l="1"/>
  <c r="I46" i="17"/>
  <c r="I48" i="17"/>
  <c r="I44" i="17"/>
  <c r="I45" i="17"/>
  <c r="I47" i="17"/>
  <c r="I50" i="17"/>
  <c r="I43" i="17"/>
  <c r="N37" i="17"/>
  <c r="N33" i="17"/>
  <c r="N35" i="17"/>
  <c r="N31" i="17"/>
  <c r="N32" i="17"/>
  <c r="N34" i="17"/>
  <c r="N36" i="17"/>
  <c r="N30" i="17"/>
  <c r="N12" i="17"/>
  <c r="N10" i="17"/>
  <c r="N8" i="17"/>
  <c r="N6" i="17"/>
  <c r="N11" i="17"/>
  <c r="N9" i="17"/>
  <c r="N7" i="17"/>
  <c r="N5" i="17"/>
  <c r="R8" i="19" l="1"/>
  <c r="R7" i="19"/>
  <c r="R5" i="19"/>
  <c r="R4" i="19"/>
  <c r="G30" i="39" l="1"/>
  <c r="J6" i="39" s="1"/>
  <c r="F30" i="39"/>
  <c r="I6" i="39"/>
  <c r="I11" i="32"/>
  <c r="I9" i="32"/>
  <c r="I7" i="32"/>
  <c r="I5" i="32"/>
  <c r="H11" i="30"/>
  <c r="G11" i="30"/>
  <c r="F11" i="30"/>
  <c r="D11" i="30"/>
  <c r="H9" i="30"/>
  <c r="G9" i="30"/>
  <c r="F9" i="30"/>
  <c r="D9" i="30"/>
  <c r="H7" i="30"/>
  <c r="G7" i="30"/>
  <c r="F7" i="30"/>
  <c r="D7" i="30"/>
  <c r="H5" i="30"/>
  <c r="G5" i="30"/>
  <c r="F5" i="30"/>
  <c r="D5" i="30"/>
  <c r="F58" i="40"/>
  <c r="O58" i="40" s="1"/>
  <c r="E58" i="40"/>
  <c r="N58" i="40" s="1"/>
  <c r="O57" i="40"/>
  <c r="N57" i="40"/>
  <c r="O56" i="40"/>
  <c r="N56" i="40"/>
  <c r="O55" i="40"/>
  <c r="N55" i="40"/>
  <c r="O50" i="40"/>
  <c r="N50" i="40"/>
  <c r="O49" i="40"/>
  <c r="N49" i="40"/>
  <c r="O47" i="40"/>
  <c r="N47" i="40"/>
  <c r="R41" i="40"/>
  <c r="F41" i="40"/>
  <c r="S38" i="40"/>
  <c r="O38" i="40"/>
  <c r="K38" i="40"/>
  <c r="G38" i="40"/>
  <c r="C38" i="40"/>
  <c r="S37" i="40"/>
  <c r="O37" i="40"/>
  <c r="K37" i="40"/>
  <c r="G37" i="40"/>
  <c r="C37" i="40"/>
  <c r="S36" i="40"/>
  <c r="O36" i="40"/>
  <c r="K36" i="40"/>
  <c r="G36" i="40"/>
  <c r="C36" i="40"/>
  <c r="S35" i="40"/>
  <c r="O35" i="40"/>
  <c r="K35" i="40"/>
  <c r="G35" i="40"/>
  <c r="C35" i="40"/>
  <c r="S34" i="40"/>
  <c r="O34" i="40"/>
  <c r="K34" i="40"/>
  <c r="G34" i="40"/>
  <c r="C34" i="40"/>
  <c r="S33" i="40"/>
  <c r="O33" i="40"/>
  <c r="K33" i="40"/>
  <c r="G33" i="40"/>
  <c r="C33" i="40"/>
  <c r="S32" i="40"/>
  <c r="O32" i="40"/>
  <c r="K32" i="40"/>
  <c r="G32" i="40"/>
  <c r="C32" i="40"/>
  <c r="S31" i="40"/>
  <c r="O31" i="40"/>
  <c r="K31" i="40"/>
  <c r="G31" i="40"/>
  <c r="C31" i="40"/>
  <c r="S30" i="40"/>
  <c r="O30" i="40"/>
  <c r="K30" i="40"/>
  <c r="G30" i="40"/>
  <c r="C30" i="40"/>
  <c r="S29" i="40"/>
  <c r="O29" i="40"/>
  <c r="O41" i="40" s="1"/>
  <c r="K29" i="40"/>
  <c r="G29" i="40"/>
  <c r="G41" i="40" s="1"/>
  <c r="C29" i="40"/>
  <c r="R20" i="40"/>
  <c r="S17" i="40"/>
  <c r="O17" i="40"/>
  <c r="K17" i="40"/>
  <c r="G17" i="40"/>
  <c r="C17" i="40"/>
  <c r="S16" i="40"/>
  <c r="O16" i="40"/>
  <c r="K16" i="40"/>
  <c r="G16" i="40"/>
  <c r="C16" i="40"/>
  <c r="S15" i="40"/>
  <c r="O15" i="40"/>
  <c r="K15" i="40"/>
  <c r="G15" i="40"/>
  <c r="C15" i="40"/>
  <c r="S14" i="40"/>
  <c r="O14" i="40"/>
  <c r="K14" i="40"/>
  <c r="G14" i="40"/>
  <c r="C14" i="40"/>
  <c r="S13" i="40"/>
  <c r="O13" i="40"/>
  <c r="K13" i="40"/>
  <c r="G13" i="40"/>
  <c r="C13" i="40"/>
  <c r="S12" i="40"/>
  <c r="O12" i="40"/>
  <c r="K12" i="40"/>
  <c r="G12" i="40"/>
  <c r="C12" i="40"/>
  <c r="S11" i="40"/>
  <c r="O11" i="40"/>
  <c r="K11" i="40"/>
  <c r="G11" i="40"/>
  <c r="C11" i="40"/>
  <c r="S10" i="40"/>
  <c r="O10" i="40"/>
  <c r="K10" i="40"/>
  <c r="G10" i="40"/>
  <c r="C10" i="40"/>
  <c r="S9" i="40"/>
  <c r="O9" i="40"/>
  <c r="K9" i="40"/>
  <c r="G9" i="40"/>
  <c r="C9" i="40"/>
  <c r="S8" i="40"/>
  <c r="O8" i="40"/>
  <c r="O20" i="40" s="1"/>
  <c r="K8" i="40"/>
  <c r="G8" i="40"/>
  <c r="C8" i="40"/>
  <c r="C20" i="40" s="1"/>
  <c r="C41" i="40" l="1"/>
  <c r="O18" i="40"/>
  <c r="K39" i="40"/>
  <c r="C39" i="40"/>
  <c r="G18" i="40"/>
  <c r="G39" i="40"/>
  <c r="K20" i="40"/>
  <c r="C18" i="40"/>
  <c r="S39" i="40"/>
  <c r="S41" i="40"/>
  <c r="G20" i="40"/>
  <c r="O39" i="40"/>
  <c r="S18" i="40"/>
  <c r="K41" i="40"/>
  <c r="K18" i="40"/>
  <c r="S20" i="40"/>
</calcChain>
</file>

<file path=xl/sharedStrings.xml><?xml version="1.0" encoding="utf-8"?>
<sst xmlns="http://schemas.openxmlformats.org/spreadsheetml/2006/main" count="1294" uniqueCount="450">
  <si>
    <t>INCIDENCE</t>
  </si>
  <si>
    <t>Table 2.1</t>
  </si>
  <si>
    <t>TRENDS IN INCIDENCE</t>
  </si>
  <si>
    <t>TRENDS IN PREVALENCE</t>
  </si>
  <si>
    <t>Table 2.4</t>
  </si>
  <si>
    <t>Table 2.5</t>
  </si>
  <si>
    <t>Figure 2.4</t>
  </si>
  <si>
    <t>Table 2.6</t>
  </si>
  <si>
    <t>Figure 2.5</t>
  </si>
  <si>
    <t>Table 2.7</t>
  </si>
  <si>
    <t>Figure 2.6</t>
  </si>
  <si>
    <t>England</t>
  </si>
  <si>
    <t>Scotland</t>
  </si>
  <si>
    <t>Wales</t>
  </si>
  <si>
    <t>Northern Ireland</t>
  </si>
  <si>
    <t>United Kingdom</t>
  </si>
  <si>
    <t>Men</t>
  </si>
  <si>
    <t>Women</t>
  </si>
  <si>
    <t>All diagnoses</t>
  </si>
  <si>
    <t>All diseases of the circulatory system (I00-I99)</t>
  </si>
  <si>
    <t>Diabetes (E10-E14)</t>
  </si>
  <si>
    <t xml:space="preserve">Obesity (E66) </t>
  </si>
  <si>
    <t>All cancer (C00-D48)</t>
  </si>
  <si>
    <t xml:space="preserve">     Colo-rectal cancer (C18-C21)</t>
  </si>
  <si>
    <t xml:space="preserve">     Lung cancer (C33-C34)</t>
  </si>
  <si>
    <t xml:space="preserve">     Breast cancer (C50)</t>
  </si>
  <si>
    <t xml:space="preserve">     Bladder cancer (C67)</t>
  </si>
  <si>
    <t>All diseases of the nervous system (G00-G99)</t>
  </si>
  <si>
    <t>All diseases of the respiratory system (J00-J99)</t>
  </si>
  <si>
    <t>All diseases of the digestive system (K00-K93)</t>
  </si>
  <si>
    <t xml:space="preserve">All diseases of the genitourinary system (N00-N99) </t>
  </si>
  <si>
    <t>Injury and poisoning (S00-T98)</t>
  </si>
  <si>
    <t xml:space="preserve">All other diagnoses  </t>
  </si>
  <si>
    <t xml:space="preserve">Notes: </t>
  </si>
  <si>
    <t xml:space="preserve">Finished consultant episodes; ordinary admissions and day cases combined. Pregnancy cases not included. ICD-10 codes in parentheses. </t>
  </si>
  <si>
    <t xml:space="preserve">Source: 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</si>
  <si>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</si>
  <si>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</si>
  <si>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</si>
  <si>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</si>
  <si>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</si>
  <si>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</si>
  <si>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</si>
  <si>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</si>
  <si>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</si>
  <si>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Coronary heart disease  (I20-I25)</t>
  </si>
  <si>
    <t>-</t>
  </si>
  <si>
    <t>Stroke (I60-I69)</t>
  </si>
  <si>
    <t>Stroke</t>
  </si>
  <si>
    <t>Table 2.3</t>
  </si>
  <si>
    <t>%</t>
  </si>
  <si>
    <t>Myocardial infarction</t>
  </si>
  <si>
    <t>All adults</t>
  </si>
  <si>
    <t>Angina</t>
  </si>
  <si>
    <t>CHD</t>
  </si>
  <si>
    <t>Any CVD</t>
  </si>
  <si>
    <t>Notes:</t>
  </si>
  <si>
    <t>Source:</t>
  </si>
  <si>
    <t>2003/04</t>
  </si>
  <si>
    <t>Heart failure</t>
  </si>
  <si>
    <t>2004/05</t>
  </si>
  <si>
    <t>2014/15</t>
  </si>
  <si>
    <t>Stroke and TIA</t>
  </si>
  <si>
    <t>Coronary Heart Disease Register</t>
  </si>
  <si>
    <t>Stroke or Transient Ischaemic Attacks (TIA) Register</t>
  </si>
  <si>
    <t>Hypertension Register</t>
  </si>
  <si>
    <t>Heart Failure Register</t>
  </si>
  <si>
    <t>Peripheral Arterial Disease (PAD) Register</t>
  </si>
  <si>
    <t>UK</t>
  </si>
  <si>
    <t xml:space="preserve">Differences between countries in the categorisation of episodes: in both England and Scotland, a FCE ends when the consultant changes.  However, in Scotland a change of sub-specialty results in a new FCE, whereas in England it does not.  E.g. if a patient goes from a cardiac ward to an ITU and is still under the care of the same consultant, in England this would be counted as 1 FCE and in Scotland it would be counted as 2 FCE.
</t>
  </si>
  <si>
    <t xml:space="preserve">Finished consultant episodes (FCE); ordinary admissions and day cases combined. Pregnancy cases not included. ICD-10 codes in parentheses. </t>
  </si>
  <si>
    <t>Data have been weighted for non-response.</t>
  </si>
  <si>
    <t>Figure 2.1a</t>
  </si>
  <si>
    <t>Figure 2.1b</t>
  </si>
  <si>
    <t>Figure 2.1c</t>
  </si>
  <si>
    <t>Figure 2.1d</t>
  </si>
  <si>
    <t>Figure 2.1e</t>
  </si>
  <si>
    <t>Figure 2.1f</t>
  </si>
  <si>
    <t>Figure 2.1g</t>
  </si>
  <si>
    <t>Figure 2.1h</t>
  </si>
  <si>
    <t>Figure 2.1i</t>
  </si>
  <si>
    <t>Figure 2.1j</t>
  </si>
  <si>
    <t xml:space="preserve">
</t>
  </si>
  <si>
    <t>Coronary heart disease (men)</t>
  </si>
  <si>
    <t>Coronary heart disease (women)</t>
  </si>
  <si>
    <t>Stroke (men)</t>
  </si>
  <si>
    <t>Stroke (women)</t>
  </si>
  <si>
    <t>Other cardiovascuar disease (men)</t>
  </si>
  <si>
    <t>Other cardiovascuar disease (women)</t>
  </si>
  <si>
    <t>Figure 2.2a</t>
  </si>
  <si>
    <t>Figure 2.2b</t>
  </si>
  <si>
    <t>Figure 2.2c</t>
  </si>
  <si>
    <t>Figure 2.2d</t>
  </si>
  <si>
    <t>Data for figures 2.2a to 2.d</t>
  </si>
  <si>
    <t>Data for figure 2.5</t>
  </si>
  <si>
    <t>Data for figure 2.6</t>
  </si>
  <si>
    <t>N</t>
  </si>
  <si>
    <t xml:space="preserve">                     </t>
  </si>
  <si>
    <t>Coronary heart disease (I20-I25)</t>
  </si>
  <si>
    <t>Stroke (160-169)</t>
  </si>
  <si>
    <t>Angina pectoris (I20)</t>
  </si>
  <si>
    <t>Acute myocardial infarction (I21)</t>
  </si>
  <si>
    <t>Heart failure (I50)</t>
  </si>
  <si>
    <t>All diseases of the circulatory system (CVD) (I00-I99)</t>
  </si>
  <si>
    <t>Cardiovascular disease (men)</t>
  </si>
  <si>
    <t>Cardiovascular disease (women)</t>
  </si>
  <si>
    <t>List size</t>
  </si>
  <si>
    <t>CHD: Coronary Heart Disease.</t>
  </si>
  <si>
    <t>TIA: Transient Ischaemic Attack.</t>
  </si>
  <si>
    <t>16-44</t>
  </si>
  <si>
    <t>45-64</t>
  </si>
  <si>
    <t>65-74</t>
  </si>
  <si>
    <t>75+</t>
  </si>
  <si>
    <t>All Ages</t>
  </si>
  <si>
    <t>*</t>
  </si>
  <si>
    <t xml:space="preserve">*  Information is suppressed for low cell count as a measure of disclosure control. </t>
  </si>
  <si>
    <t>Office for National Statistics (2006) 2005 General Household Survey.</t>
  </si>
  <si>
    <t>Office for National Statistics (2007-2012) General Lifestyle Survey 2006-2011.</t>
  </si>
  <si>
    <t xml:space="preserve">Health &amp; Social Care Information Centre. (2014). Health Survey for England 2013, Trend Tables. www.hscic.gov.uk (accessed June 2015). </t>
  </si>
  <si>
    <t>Stroke - Men</t>
  </si>
  <si>
    <t>Stroke - Women</t>
  </si>
  <si>
    <t>Myocardial infarction - Women</t>
  </si>
  <si>
    <t>Myocardial infarction - Men</t>
  </si>
  <si>
    <t>CVD</t>
  </si>
  <si>
    <t>CVD - Men</t>
  </si>
  <si>
    <t>CVD - Women</t>
  </si>
  <si>
    <t>Data for figure 2.9</t>
  </si>
  <si>
    <t>Data for Figure 2.10</t>
  </si>
  <si>
    <t>Data for figure 2.11</t>
  </si>
  <si>
    <t>Data for figure 2.7</t>
  </si>
  <si>
    <t>Data for figure 2.4</t>
  </si>
  <si>
    <t>PREVALENCE</t>
  </si>
  <si>
    <t>Figure 2.7</t>
  </si>
  <si>
    <t>Tables 2.8a and 2.8b</t>
  </si>
  <si>
    <t>Figure 2.8</t>
  </si>
  <si>
    <t>Table 2.9</t>
  </si>
  <si>
    <t>Figure 2.9</t>
  </si>
  <si>
    <t>Table 2.10</t>
  </si>
  <si>
    <t>Figure 2.10</t>
  </si>
  <si>
    <t>Table 2.11</t>
  </si>
  <si>
    <t>Figure 2.11</t>
  </si>
  <si>
    <t>Data for Figure 2.8</t>
  </si>
  <si>
    <t>For adults aged 16 years and over.</t>
  </si>
  <si>
    <t>CHD: Coronary heart disease.</t>
  </si>
  <si>
    <t>CVD: Cardiovascular disease.</t>
  </si>
  <si>
    <t>Coronary heart disease  3.3%</t>
  </si>
  <si>
    <t>Stroke  1.2%</t>
  </si>
  <si>
    <t>Other cardiovascular diseases  5.3%</t>
  </si>
  <si>
    <t>All diseases of the respiratory system  8.1%</t>
  </si>
  <si>
    <t>All cancer  11.7%</t>
  </si>
  <si>
    <t>All diseases of the digestive system  13.0%</t>
  </si>
  <si>
    <t>All diseases of the genitourinary system  5.9%</t>
  </si>
  <si>
    <t>Coronary heart disease  1.4%</t>
  </si>
  <si>
    <t>Stroke  1.0%</t>
  </si>
  <si>
    <t>Other cardiovascular diseases  3.7%</t>
  </si>
  <si>
    <t>All diseases of the nervous system  2.2%</t>
  </si>
  <si>
    <t>All cancer  9.8%</t>
  </si>
  <si>
    <t>All diseases of the respiratory system  8.7%</t>
  </si>
  <si>
    <t>All diseases of the digestive system  12.5%</t>
  </si>
  <si>
    <t>All diseases of the genitourinary system  7.0%</t>
  </si>
  <si>
    <t>Injury and poisoning  6.5%</t>
  </si>
  <si>
    <t>Other cardiovascular diseases  4.2%</t>
  </si>
  <si>
    <t>Other cardiovascular diseases  5.4%</t>
  </si>
  <si>
    <t>All diseases of the nervous system  2.3%</t>
  </si>
  <si>
    <t>All diseases of the genitourinary system  6.5%</t>
  </si>
  <si>
    <t>Other cardiovascular diseases  3.8%</t>
  </si>
  <si>
    <t>All diseases of the genitourinary system  7.1%</t>
  </si>
  <si>
    <t>All other causes 39.4%</t>
  </si>
  <si>
    <t>All other causes  41.0%</t>
  </si>
  <si>
    <t>All other causes  52.5%</t>
  </si>
  <si>
    <t xml:space="preserve">For England, data for females up to and including 2011/12 is calculated as the difference between total finished consultant episodes and male consultant episodes.  </t>
  </si>
  <si>
    <t xml:space="preserve">Copyright © 2014, Re-used with the permission of The Health and Social Care Information Centre. All rights reserved.  </t>
  </si>
  <si>
    <t>Other cardiovascular disease</t>
  </si>
  <si>
    <t>Specific conditions:-</t>
  </si>
  <si>
    <t>These data are raw prevalence rates: they are not adjusted to account for patient age distribution or other factors that may differ between general practices.</t>
  </si>
  <si>
    <t xml:space="preserve">Scotland - ISD Scotland. QOF achievement data. </t>
  </si>
  <si>
    <t>Any heart condition</t>
  </si>
  <si>
    <t>Table 2.9 Prevalence of selected cardiovascular conditions by gender, England 2003-2011</t>
  </si>
  <si>
    <t>Table 2.8a Prevalence of cardiovascular conditions in men by age, Great Britain 1988-2011</t>
  </si>
  <si>
    <t>Table 2.8b Prevalence of cardiovascular conditions in women by age, Great Britain 1988-2011</t>
  </si>
  <si>
    <t xml:space="preserve">All cardiovascular diseases </t>
  </si>
  <si>
    <t>Table 2.1 Inpatient episodes by main diagnosis in National Health Service hospitals by gender, England, Scotland, Wales, Northern Ireland and United Kingdom 2014/15</t>
  </si>
  <si>
    <t xml:space="preserve">Health &amp; Social Care Information Centre (2015). Hospital Episode Statistics 2014/15. www.hscic.gov.uk/(accessed Jan 2016). </t>
  </si>
  <si>
    <t xml:space="preserve">NHS Wales Informatics Service (2015). The Patient Episode Database for Wales- 2014/15. www.infoandstats.wales.nhs.uk (accessed Jan 2016). </t>
  </si>
  <si>
    <t>Information Services Division Scotland (2015) Main diagnosis discharges from hospital 2014/15. www.isdscotland.org  (accessed Jan 2016) and personal correspondence.</t>
  </si>
  <si>
    <t xml:space="preserve">Hospital Information Branch (2014). Northern Ireland Episode Based Inpatient and Day Case Activity Data (2014/15) www.dhsspsni.gov.uk (accessed Jan 2016). </t>
  </si>
  <si>
    <t>Coronary heart disease  3.1%</t>
  </si>
  <si>
    <t>All diseases of the digestive system  13.1%</t>
  </si>
  <si>
    <t>Injury and poisoning  7.2%</t>
  </si>
  <si>
    <t>Coronary heart disease  1.3%</t>
  </si>
  <si>
    <t>All diseases of the respiratory system  7.1%</t>
  </si>
  <si>
    <t>All diseases of the digestive system  11.0%</t>
  </si>
  <si>
    <t>All diseases of the genitourinary system  7.8%</t>
  </si>
  <si>
    <t>Injury and poisoning  6.0%</t>
  </si>
  <si>
    <t>All other causes  49.7%</t>
  </si>
  <si>
    <t>Coronary heart disease  4.3%</t>
  </si>
  <si>
    <t>Stroke  1.8%</t>
  </si>
  <si>
    <t>Other cardiovascular diseases  5.9%</t>
  </si>
  <si>
    <t>All diseases of the respiratory system  9.5%</t>
  </si>
  <si>
    <t>All cancer  13.2%</t>
  </si>
  <si>
    <t>All diseases of the genitourinary system  5.7%</t>
  </si>
  <si>
    <t>Injury and poisoning  8.2%</t>
  </si>
  <si>
    <t>All other causes  36.1%</t>
  </si>
  <si>
    <t>Coronary heart disease  2.0%</t>
  </si>
  <si>
    <t>Stroke  1.6%</t>
  </si>
  <si>
    <t>Other cardiovascular diseases  4.7%</t>
  </si>
  <si>
    <t>All diseases of the nervous system  2.5%</t>
  </si>
  <si>
    <t>All cancer  13.3%</t>
  </si>
  <si>
    <t>All diseases of the digestive system  11.9%</t>
  </si>
  <si>
    <t>Injury and poisoning  7.7%</t>
  </si>
  <si>
    <t>All other causes 39.0%</t>
  </si>
  <si>
    <t>Coronary heart disease  3.5%</t>
  </si>
  <si>
    <t>Stroke  1.4%</t>
  </si>
  <si>
    <t>Other cardiovascular diseases  6.0%</t>
  </si>
  <si>
    <t>All diseases of the respiratory system 10.5%</t>
  </si>
  <si>
    <t>All cancer  8.8%</t>
  </si>
  <si>
    <t>All diseases of the digestive system  12.4%</t>
  </si>
  <si>
    <t>All other causes  40.3%</t>
  </si>
  <si>
    <t>Other cardiovascular diseases  4.1%</t>
  </si>
  <si>
    <t>All diseases of the respiratory system  8.4%</t>
  </si>
  <si>
    <t>All cancer  6.4%</t>
  </si>
  <si>
    <t>All diseases of the digestive system  10.4%</t>
  </si>
  <si>
    <t>Stroke  0.4%</t>
  </si>
  <si>
    <t>Other cardiovascular diseases  4.5%</t>
  </si>
  <si>
    <t>All diseases of the nervous system  1.4%</t>
  </si>
  <si>
    <t>All cancer  10.9%</t>
  </si>
  <si>
    <t>All diseases of the digestive system  12.7%</t>
  </si>
  <si>
    <t>All diseases of the genitourinary system  22.6%</t>
  </si>
  <si>
    <t>Injury and poisoning  6.6%</t>
  </si>
  <si>
    <t>All other causes  29.0%</t>
  </si>
  <si>
    <t>Coronary heart disease  1.5%</t>
  </si>
  <si>
    <t>All diseases of the nervous system  2.0%</t>
  </si>
  <si>
    <t>All diseases of the respiratory system  8.9%</t>
  </si>
  <si>
    <t>All cancer  11.8%</t>
  </si>
  <si>
    <t>All diseases of the digestive system  13.2%</t>
  </si>
  <si>
    <t>All diseases of the genitourinary system  19.4%</t>
  </si>
  <si>
    <t>Injury and poisoning  6.4%</t>
  </si>
  <si>
    <t>All other causes  31.8%</t>
  </si>
  <si>
    <t>Coronary heart disease  3.2%</t>
  </si>
  <si>
    <t>All diseases of the respiratory system  8.8%</t>
  </si>
  <si>
    <t>All diseases of the genitourinary system  6.4%</t>
  </si>
  <si>
    <t>Injury and poisoning  7.3%</t>
  </si>
  <si>
    <t>All other causes  40.2%</t>
  </si>
  <si>
    <t>All diseases of the respiratory system  7.3%</t>
  </si>
  <si>
    <t>All cancer  10.0%</t>
  </si>
  <si>
    <t>All diseases of the digestive system  11.1%</t>
  </si>
  <si>
    <t>All diseases of the genitourinary system  8.0%</t>
  </si>
  <si>
    <t>Injury and poisoning  6.2%</t>
  </si>
  <si>
    <t>All other causes  48.6%</t>
  </si>
  <si>
    <t xml:space="preserve">Information Services Division Scotland (2015) Main diagnosis discharges from hospital. www.isdscotland.org </t>
  </si>
  <si>
    <t xml:space="preserve">East Midlands </t>
  </si>
  <si>
    <t xml:space="preserve">East of England </t>
  </si>
  <si>
    <t xml:space="preserve">London </t>
  </si>
  <si>
    <t xml:space="preserve">North East </t>
  </si>
  <si>
    <t xml:space="preserve">North West </t>
  </si>
  <si>
    <t xml:space="preserve">South East </t>
  </si>
  <si>
    <t xml:space="preserve">South West </t>
  </si>
  <si>
    <t xml:space="preserve">West Midlands </t>
  </si>
  <si>
    <t xml:space="preserve">Yorkshire and The Humber </t>
  </si>
  <si>
    <t>Scotland - ISD Scotland. QOF achievement data 2015/16</t>
  </si>
  <si>
    <t>2015/16</t>
  </si>
  <si>
    <t>Table 2.5 Prevalence of selected cardiovascular conditions, Scotland 2008/09-2015/16</t>
  </si>
  <si>
    <t>Table 2.10 Prevalence of selected cardiovascular conditions by gender, Scotland 2003-2015</t>
  </si>
  <si>
    <t>The Scottish Government (2016). The Scottish Health Survey 2015.
http://www.gov.scot/Publications/2016/09/2764 (accessed January 2017).</t>
  </si>
  <si>
    <t xml:space="preserve">NHS Wales Informatics Service (2016). The Patient Episode Database for Wales- 2015/16. www.infoandstats.wales.nhs.uk (accessed Jan 2017). </t>
  </si>
  <si>
    <t xml:space="preserve">Hospital Information Branch (2016). Northern Ireland Episode Based Inpatient and Day Case Activity Data (2015/16) www.dhsspsni.gov.uk (accessed Feb 2017). </t>
  </si>
  <si>
    <t>All cancer 10.1%</t>
  </si>
  <si>
    <t>Other cardiovascular disease (men)</t>
  </si>
  <si>
    <t>Other cardiovascular disease (women)</t>
  </si>
  <si>
    <t>Atrial Fibrillation Register</t>
  </si>
  <si>
    <t>Atrial fibrillation</t>
  </si>
  <si>
    <t xml:space="preserve">NHS Wales Informatics Service (2016). The Patient Episode Database for Wales www.infoandstats.wales.nhs.uk </t>
  </si>
  <si>
    <t xml:space="preserve">Hospital Information Branch (2016). Northern Ireland Episode Based Acute Inpatient and Day Case Activity Data </t>
  </si>
  <si>
    <t>NHS Digital (2017). Hospital Episode Statistics.http://www.content.digital.nhs.uk/hes</t>
  </si>
  <si>
    <t>Table 2.1 Inpatient episodes by main diagnosis in National Health Service hospitals by gender, England, Scotland, Wales, Northern Ireland and United Kingdom latest</t>
  </si>
  <si>
    <t>The Welsh Government (2016). Welsh Health Surveys: 2003/04 - 2015 (accessed January 2017)</t>
  </si>
  <si>
    <t>http://gov.wales/statistics-and-research/welsh-health-survey/?tab=previous&amp;lang=en</t>
  </si>
  <si>
    <t>United Kingdom, latest</t>
  </si>
  <si>
    <t>Inpatient episodes by main diagnosis in NHS hospitals, by gender, England, Scotland, Wales, Northern Ireland and United Kingdom latest</t>
  </si>
  <si>
    <t>Nation/Region</t>
  </si>
  <si>
    <t>Figure 2.1a-b</t>
  </si>
  <si>
    <t>Inpatient episodes by main diagnosis in NHS hospitals, by gender, United Kingdom latest</t>
  </si>
  <si>
    <t>Figure 2.1c-d</t>
  </si>
  <si>
    <t>Figure 2.1e-f</t>
  </si>
  <si>
    <t>Inpatient episodes by main diagnosis in NHS hospitals, by gender, Scotland 2014/15</t>
  </si>
  <si>
    <t>Figure 2.1g-h</t>
  </si>
  <si>
    <t>Tables 2.2a</t>
  </si>
  <si>
    <t>Tables 2.2b</t>
  </si>
  <si>
    <t>Tables 2.2c</t>
  </si>
  <si>
    <t>Prevalence of cardiovascular conditions from Quality and Outcomes Framework, Scotland 2008/09-2015/16</t>
  </si>
  <si>
    <t xml:space="preserve">Prevalence of cardiovascular conditions by gender, Great Britain 1988-2011 </t>
  </si>
  <si>
    <t>Prevalence of cardiovascular conditions from national health survey by gender, England 1994-2011</t>
  </si>
  <si>
    <t>Prevalence of heart conditions and stroke from national health survey by gender, Wales 2003/04-2015</t>
  </si>
  <si>
    <t>Inpatient episodes by main diagnosis for men, England, Scotland, Wales, Northern Ireland and United Kingdom 2005/06 - latest</t>
  </si>
  <si>
    <t>Inpatient episodes by main diagnosis for women, England, Scotland, Wales, Northern Ireland and United Kingdom 2005/06 - latest</t>
  </si>
  <si>
    <t>All inpatient episodes by main diagnosis, England, Scotland, Wales, Northern Ireland and United Kingdom 2005/06 - latest</t>
  </si>
  <si>
    <t>Figure 2.2e</t>
  </si>
  <si>
    <t>Figure 2.2f</t>
  </si>
  <si>
    <t>Figure 2.2g</t>
  </si>
  <si>
    <t>Table 2.2a Inpatient episodes by main diagnosis in NHS hospitals in men, England, Scotland, Wales, Northern Ireland and United Kingdom, 2005/06 - latest</t>
  </si>
  <si>
    <t>Table 2.2b Inpatient episodes by main diagnosis in NHS hospitals in women, England, Scotland, Wales, Northern Ireland and United Kingdom, 2005/06 - latest</t>
  </si>
  <si>
    <t>Table 2.2c  All inpatient episodes by main diagnosis in NHS hospitals, England, Scotland, Wales, Northern Ireland and United Kingdom, 2005/06 - latest</t>
  </si>
  <si>
    <t>All inpatient episodes by main diagnosis, Scotland 2009/10 - 2014/15</t>
  </si>
  <si>
    <t>Figure 2.1i-j</t>
  </si>
  <si>
    <t>MEN</t>
  </si>
  <si>
    <t>WOMEN</t>
  </si>
  <si>
    <t>(heart attack)</t>
  </si>
  <si>
    <t>Table 2.11 Prevalence of selected heart conditions and stroke by gender, Wales 2003/04-2015</t>
  </si>
  <si>
    <t xml:space="preserve">This chapter reports on the morbidity of a number of cardiovascular conditions, including coronary heart disease (CHD), myocardial infarction (heart attack), heart failure, and stroke. </t>
  </si>
  <si>
    <t>Moreover, some diseases might be misdiagnosed by health professionals. As a result, the estimates of morbidity presented in this chapter should be interpreted with some caution.</t>
  </si>
  <si>
    <t xml:space="preserve">Collecting accurate data is a challenge since the presence and onset of disease is not absolute. Individuals may not be aware that they have a disease or be able to accurately report its onset. </t>
  </si>
  <si>
    <t>Drawing on data from hospital episode statistics, GP registers and national health surveys, we present current estimates as well as trend data for incidence and prevalence of these conditions.</t>
  </si>
  <si>
    <t>ALL</t>
  </si>
  <si>
    <t xml:space="preserve">Differences between countries in the categorisation of episodes: in both England and Scotland, an FCE ends when the consultant changes.  </t>
  </si>
  <si>
    <t xml:space="preserve">However, in Scotland a change of sub-specialty results in a new FCE, whereas in England it does not, e.g. if a patient goes from a cardiac ward </t>
  </si>
  <si>
    <t>to an ITU and is still under the care of the same consultant, in England this would be counted as 1 FCE and in Scotland it would be counted as 2 FCE.</t>
  </si>
  <si>
    <t>2016/17</t>
  </si>
  <si>
    <t>Table 2.4 Prevalence of selected cardiovascular conditions, England 2004/05-2016/17</t>
  </si>
  <si>
    <t xml:space="preserve">NHS Digital (2017). Hospital Episode Statistics 2016/17. https://digital.nhs.uk/catalogue/PUB30098 (accessed Dec 2017). </t>
  </si>
  <si>
    <t>England 2016/17</t>
  </si>
  <si>
    <t>Total</t>
  </si>
  <si>
    <t>I20-I25</t>
  </si>
  <si>
    <t>I60-I69</t>
  </si>
  <si>
    <t>G00-G99</t>
  </si>
  <si>
    <t>J00-J99</t>
  </si>
  <si>
    <t>K00-K93</t>
  </si>
  <si>
    <t>N00-N99</t>
  </si>
  <si>
    <t>S00-T98</t>
  </si>
  <si>
    <t>C00-D48</t>
  </si>
  <si>
    <t>Table 2.3 Prevalence of selected cardiovascular conditions by nation and region, United Kingdom Latest Year</t>
  </si>
  <si>
    <t>Northern Ireland - Department of Health, Social Services and Public Safety. QOF exception reporting data 2016/17, https://www.health-ni.gov.uk/publications/exception-reporting-data-201617</t>
  </si>
  <si>
    <t>England - Health and Social Care Information Centre. QOF achievement data 2016/17, http://digital.nhs.uk/catalogue/PUB30124</t>
  </si>
  <si>
    <t>England - Health and Social Care Information Centre. QOF achievement data, http://digital.nhs.uk/catalogue/PUB30124</t>
  </si>
  <si>
    <t xml:space="preserve">Health, Social Services and Public Safety (2016). Quality and Outcomes Framework Exception Reporting Data, Northern Ireland, https://www.health-ni.gov.uk/publications/exception-reporting-data-201617 </t>
  </si>
  <si>
    <t>Wales - StatsWales. QOF achievement data  2016/17, http://gov.wales/statistics-and-research/general-medical-services-contract/?lang=en</t>
  </si>
  <si>
    <t>Wales - StatsWales. QOF achievement data, http://gov.wales/statistics-and-research/general-medical-services-contract/?lang=en</t>
  </si>
  <si>
    <t>Wales 2016/17</t>
  </si>
  <si>
    <t>Northern Ireland 2016/17</t>
  </si>
  <si>
    <t>http://digital.nhs.uk/catalogue/PUB30124</t>
  </si>
  <si>
    <t xml:space="preserve">England - Copyright © Health and Social Care Information Centre 2017.  </t>
  </si>
  <si>
    <t>Prevalence of selected cardiovascular conditions by nation and region, United Kingdom - latest</t>
  </si>
  <si>
    <t>Prevalence of cardiovascular conditions from Quality and Outcomes Framework, England 2004/05-2016/17</t>
  </si>
  <si>
    <t>Prevalence of cardiovascular conditions from Quality and Outcomes Framework, Wales 2006/07-2016/17</t>
  </si>
  <si>
    <t>Prevalence of cardiovascular conditions from Quality and Outcomes Framework, Northern Ireland 2004/05-2016/17</t>
  </si>
  <si>
    <t>Table 2.6 Prevalence of selected cardiovascular conditions, Wales 2006/07-2016/17</t>
  </si>
  <si>
    <t>Table 2.7 Prevalence of selected cardiovascular conditions, Northern Ireland 2004/05-2016/17</t>
  </si>
  <si>
    <t>Figures for England, Wales,and Northern Ireland are all 2016/17. Figures for Scotland are 2015/16</t>
  </si>
  <si>
    <t>Scotland 2016/17</t>
  </si>
  <si>
    <t>Coronary heart disease</t>
  </si>
  <si>
    <t>Other CVD</t>
  </si>
  <si>
    <t>Other cardiovascular diseases</t>
  </si>
  <si>
    <t>All diseases of the nervous system</t>
  </si>
  <si>
    <t>All diseases of the respiratory system</t>
  </si>
  <si>
    <t>All cancer</t>
  </si>
  <si>
    <t>All diseases of the digestive system</t>
  </si>
  <si>
    <t>All diseases of the genitourinary system</t>
  </si>
  <si>
    <t>Injury and poisoning</t>
  </si>
  <si>
    <t>All Other</t>
  </si>
  <si>
    <t>All other causes</t>
  </si>
  <si>
    <t>Coronary heart disease 3%</t>
  </si>
  <si>
    <t>Coronary heart disease 4.4%</t>
  </si>
  <si>
    <t>Coronary heart disease 3.2%</t>
  </si>
  <si>
    <t>Coronary heart disease 3.1%</t>
  </si>
  <si>
    <t>Stroke 1.2%</t>
  </si>
  <si>
    <t>Stroke 1.3%</t>
  </si>
  <si>
    <t>Stroke 0.3%</t>
  </si>
  <si>
    <t>Other cardiovascular diseases 5%</t>
  </si>
  <si>
    <t>Other cardiovascular diseases 6.4%</t>
  </si>
  <si>
    <t>Other cardiovascular diseases 5.5%</t>
  </si>
  <si>
    <t>Other cardiovascular diseases 4.2%</t>
  </si>
  <si>
    <t>Other cardiovascular diseases 5.1%</t>
  </si>
  <si>
    <t>All diseases of the nervous system 2.3%</t>
  </si>
  <si>
    <t>All diseases of the nervous system 2.4%</t>
  </si>
  <si>
    <t>All diseases of the nervous system 2.1%</t>
  </si>
  <si>
    <t>All diseases of the nervous system 1.5%</t>
  </si>
  <si>
    <t>All diseases of the respiratory system 9.2%</t>
  </si>
  <si>
    <t>All diseases of the respiratory system 9%</t>
  </si>
  <si>
    <t>All diseases of the respiratory system 10.8%</t>
  </si>
  <si>
    <t>All diseases of the respiratory system 8.8%</t>
  </si>
  <si>
    <t>All diseases of the respiratory system 9.3%</t>
  </si>
  <si>
    <t>All cancer 12.2%</t>
  </si>
  <si>
    <t>All cancer 13%</t>
  </si>
  <si>
    <t>All cancer 8.6%</t>
  </si>
  <si>
    <t>All cancer 11.3%</t>
  </si>
  <si>
    <t>All cancer 12%</t>
  </si>
  <si>
    <t>All diseases of the digestive system 13.8%</t>
  </si>
  <si>
    <t>All diseases of the digestive system 12.8%</t>
  </si>
  <si>
    <t>All diseases of the digestive system 12.7%</t>
  </si>
  <si>
    <t>All diseases of the digestive system 12.5%</t>
  </si>
  <si>
    <t>All diseases of the digestive system 13.6%</t>
  </si>
  <si>
    <t>All diseases of the genitourinary system 5.8%</t>
  </si>
  <si>
    <t>All diseases of the genitourinary system 5.9%</t>
  </si>
  <si>
    <t>All diseases of the genitourinary system 6.6%</t>
  </si>
  <si>
    <t>All diseases of the genitourinary system 21.8%</t>
  </si>
  <si>
    <t>All diseases of the genitourinary system 6.4%</t>
  </si>
  <si>
    <t>Injury and poisoning 6.9%</t>
  </si>
  <si>
    <t>Injury and poisoning 8.4%</t>
  </si>
  <si>
    <t>Injury and poisoning 7.4%</t>
  </si>
  <si>
    <t>Injury and poisoning 6.5%</t>
  </si>
  <si>
    <t>Injury and poisoning 7%</t>
  </si>
  <si>
    <t>All other causes 40%</t>
  </si>
  <si>
    <t>All other causes 36.4%</t>
  </si>
  <si>
    <t>All other causes 41.2%</t>
  </si>
  <si>
    <t>All other causes 29.7%</t>
  </si>
  <si>
    <t>All other causes 39.5%</t>
  </si>
  <si>
    <t>Coronary heart disease 1.2%</t>
  </si>
  <si>
    <t>Coronary heart disease 2.2%</t>
  </si>
  <si>
    <t>Coronary heart disease 1.4%</t>
  </si>
  <si>
    <t>Coronary heart disease 1.3%</t>
  </si>
  <si>
    <t>Stroke 0.9%</t>
  </si>
  <si>
    <t>Stroke 1%</t>
  </si>
  <si>
    <t>Stroke 0.4%</t>
  </si>
  <si>
    <t>Other cardiovascular diseases 3.4%</t>
  </si>
  <si>
    <t>Other cardiovascular diseases 5.2%</t>
  </si>
  <si>
    <t>Other cardiovascular diseases 3.6%</t>
  </si>
  <si>
    <t>Other cardiovascular diseases 3.8%</t>
  </si>
  <si>
    <t>Other cardiovascular diseases 3.5%</t>
  </si>
  <si>
    <t>All diseases of the nervous system 2.6%</t>
  </si>
  <si>
    <t>All diseases of the nervous system 1.9%</t>
  </si>
  <si>
    <t>All diseases of the respiratory system 7.7%</t>
  </si>
  <si>
    <t>All diseases of the respiratory system 8.7%</t>
  </si>
  <si>
    <t>All diseases of the respiratory system 9.5%</t>
  </si>
  <si>
    <t>All diseases of the respiratory system 7.9%</t>
  </si>
  <si>
    <t>All cancer 13.4%</t>
  </si>
  <si>
    <t>All cancer 6.1%</t>
  </si>
  <si>
    <t>All cancer 12.4%</t>
  </si>
  <si>
    <t>All cancer 10.2%</t>
  </si>
  <si>
    <t>All diseases of the digestive system 11.6%</t>
  </si>
  <si>
    <t>All diseases of the digestive system 12%</t>
  </si>
  <si>
    <t>All diseases of the digestive system 10.4%</t>
  </si>
  <si>
    <t>All diseases of the genitourinary system 7.3%</t>
  </si>
  <si>
    <t>All diseases of the genitourinary system 6.8%</t>
  </si>
  <si>
    <t>All diseases of the genitourinary system 18.8%</t>
  </si>
  <si>
    <t>Injury and poisoning 5.8%</t>
  </si>
  <si>
    <t>Injury and poisoning 8%</t>
  </si>
  <si>
    <t>Injury and poisoning 5.9%</t>
  </si>
  <si>
    <t>Injury and poisoning 6.3%</t>
  </si>
  <si>
    <t>Injury and poisoning 6%</t>
  </si>
  <si>
    <t>All other causes 50.1%</t>
  </si>
  <si>
    <t>All other causes 53.6%</t>
  </si>
  <si>
    <t>All other causes 32.4%</t>
  </si>
  <si>
    <t>All other causes 49.1%</t>
  </si>
  <si>
    <t>Cardiovascular Disease Statistics 2018 - Chapter 2 - Morbidity</t>
  </si>
  <si>
    <t>Inpatient episodes by main diagnosis in NHS hospitals, by gender, England 2016/17</t>
  </si>
  <si>
    <t>Inpatient episodes by main diagnosis in NHS hospitals, by gender, Wales 2016/17</t>
  </si>
  <si>
    <t>Inpatient episodes by main diagnosis in NHS hospitals, by gender, Northern Ireland 2016/17</t>
  </si>
  <si>
    <t>All inpatient episodes by main diagnosis, England 2005/06 - 2016/17</t>
  </si>
  <si>
    <t>All inpatient episodes by main diagnosis, Wales 2005/06 - 2016/17</t>
  </si>
  <si>
    <t>All inpatient episodes by main diagnosis, Northern Ireland 2010/11 - 2016/17</t>
  </si>
  <si>
    <t>Prevalence of cardiovascular conditions from national health survey by gender, Scotland 1995-2016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</si>
</sst>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"/>
    <numFmt numFmtId="166" formatCode="_(* #,##0_);_(* \(#,##0\);_(* &quot;-&quot;??_);_(@_)"/>
    <numFmt numFmtId="167" formatCode="_-* #,##0_-;\-* #,##0_-;_-* &quot;-&quot;??_-;_-@_-"/>
    <numFmt numFmtId="168" formatCode="_(* #,##0.00_);_(* \(#,##0.00\);_(* &quot;-&quot;??_);_(@_)"/>
  </numFmts>
  <fonts count="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name val="Arial"/>
      <family val="2"/>
    </font>
    <font>
      <sz val="11"/>
      <color theme="1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12"/>
      <color theme="0"/>
      <name val="Arial"/>
      <family val="2"/>
    </font>
    <font>
      <b/>
      <i/>
      <sz val="8"/>
      <color theme="1"/>
      <name val="Arial"/>
      <family val="2"/>
    </font>
    <font>
      <i/>
      <sz val="8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i/>
      <u/>
      <sz val="8"/>
      <color theme="10"/>
      <name val="Arial"/>
      <family val="2"/>
    </font>
    <font>
      <sz val="10"/>
      <color rgb="FFC0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rgb="FFF1A78A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</borders>
  <cellStyleXfs count="70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6" fillId="0" borderId="0"/>
    <xf numFmtId="9" fontId="12" fillId="0" borderId="0" applyFont="0" applyFill="0" applyBorder="0" applyAlignment="0" applyProtection="0"/>
    <xf numFmtId="0" fontId="13" fillId="0" borderId="0" applyNumberFormat="0" applyFont="0" applyBorder="0" applyAlignment="0" applyProtection="0"/>
    <xf numFmtId="0" fontId="6" fillId="0" borderId="0" applyNumberFormat="0" applyFill="0" applyBorder="0" applyAlignment="0" applyProtection="0"/>
    <xf numFmtId="0" fontId="6" fillId="0" borderId="0" applyFill="0" applyProtection="0"/>
    <xf numFmtId="0" fontId="6" fillId="0" borderId="0" applyFill="0" applyProtection="0"/>
    <xf numFmtId="0" fontId="19" fillId="0" borderId="0" applyNumberFormat="0" applyFill="0" applyBorder="0" applyAlignment="0" applyProtection="0"/>
    <xf numFmtId="0" fontId="12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8" borderId="0" applyNumberFormat="0" applyBorder="0" applyAlignment="0" applyProtection="0"/>
    <xf numFmtId="0" fontId="24" fillId="12" borderId="0" applyNumberFormat="0" applyBorder="0" applyAlignment="0" applyProtection="0"/>
    <xf numFmtId="0" fontId="25" fillId="29" borderId="3" applyNumberFormat="0" applyAlignment="0" applyProtection="0"/>
    <xf numFmtId="0" fontId="26" fillId="30" borderId="4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3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3" applyNumberFormat="0" applyAlignment="0" applyProtection="0"/>
    <xf numFmtId="0" fontId="33" fillId="0" borderId="8" applyNumberFormat="0" applyFill="0" applyAlignment="0" applyProtection="0"/>
    <xf numFmtId="0" fontId="34" fillId="31" borderId="0" applyNumberFormat="0" applyBorder="0" applyAlignment="0" applyProtection="0"/>
    <xf numFmtId="0" fontId="6" fillId="32" borderId="9" applyNumberFormat="0" applyFont="0" applyAlignment="0" applyProtection="0"/>
    <xf numFmtId="0" fontId="6" fillId="32" borderId="9" applyNumberFormat="0" applyFont="0" applyAlignment="0" applyProtection="0"/>
    <xf numFmtId="0" fontId="6" fillId="32" borderId="9" applyNumberFormat="0" applyFont="0" applyAlignment="0" applyProtection="0"/>
    <xf numFmtId="0" fontId="35" fillId="29" borderId="10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6" fillId="0" borderId="0"/>
    <xf numFmtId="0" fontId="12" fillId="0" borderId="0"/>
    <xf numFmtId="0" fontId="67" fillId="0" borderId="0" applyNumberFormat="0" applyFill="0" applyBorder="0" applyAlignment="0" applyProtection="0"/>
  </cellStyleXfs>
  <cellXfs count="423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8" fillId="0" borderId="0" xfId="0" applyFont="1"/>
    <xf numFmtId="0" fontId="0" fillId="0" borderId="0" xfId="0" applyBorder="1"/>
    <xf numFmtId="164" fontId="0" fillId="0" borderId="0" xfId="0" applyNumberFormat="1"/>
    <xf numFmtId="0" fontId="3" fillId="0" borderId="0" xfId="0" applyFont="1" applyBorder="1"/>
    <xf numFmtId="164" fontId="0" fillId="0" borderId="0" xfId="0" applyNumberFormat="1" applyBorder="1"/>
    <xf numFmtId="2" fontId="0" fillId="0" borderId="0" xfId="0" applyNumberFormat="1" applyFont="1" applyBorder="1"/>
    <xf numFmtId="2" fontId="0" fillId="0" borderId="0" xfId="0" applyNumberForma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164" fontId="0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4" applyNumberFormat="1" applyFont="1" applyAlignment="1">
      <alignment horizontal="center"/>
    </xf>
    <xf numFmtId="0" fontId="0" fillId="0" borderId="0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6" borderId="0" xfId="0" applyFill="1"/>
    <xf numFmtId="3" fontId="0" fillId="6" borderId="0" xfId="0" applyNumberFormat="1" applyFill="1" applyAlignment="1">
      <alignment horizontal="center"/>
    </xf>
    <xf numFmtId="0" fontId="3" fillId="6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8" borderId="0" xfId="0" applyFill="1"/>
    <xf numFmtId="3" fontId="0" fillId="8" borderId="0" xfId="0" applyNumberFormat="1" applyFill="1" applyAlignment="1">
      <alignment horizontal="center"/>
    </xf>
    <xf numFmtId="3" fontId="1" fillId="0" borderId="0" xfId="0" applyNumberFormat="1" applyFont="1"/>
    <xf numFmtId="0" fontId="0" fillId="0" borderId="0" xfId="0" applyAlignment="1">
      <alignment vertical="top"/>
    </xf>
    <xf numFmtId="164" fontId="0" fillId="6" borderId="0" xfId="0" applyNumberFormat="1" applyFill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166" fontId="13" fillId="0" borderId="2" xfId="3" applyNumberFormat="1" applyFont="1" applyBorder="1" applyAlignment="1" applyProtection="1">
      <alignment vertical="top" wrapText="1" readingOrder="1"/>
      <protection locked="0"/>
    </xf>
    <xf numFmtId="3" fontId="0" fillId="0" borderId="0" xfId="0" applyNumberFormat="1" applyFill="1" applyAlignment="1">
      <alignment horizontal="center"/>
    </xf>
    <xf numFmtId="167" fontId="0" fillId="0" borderId="0" xfId="13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14" applyFont="1" applyAlignment="1">
      <alignment horizontal="center" vertical="top"/>
    </xf>
    <xf numFmtId="0" fontId="9" fillId="6" borderId="0" xfId="14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0" fontId="1" fillId="0" borderId="0" xfId="0" applyFont="1" applyBorder="1"/>
    <xf numFmtId="0" fontId="1" fillId="8" borderId="0" xfId="0" applyFont="1" applyFill="1" applyBorder="1"/>
    <xf numFmtId="0" fontId="1" fillId="7" borderId="0" xfId="0" applyFont="1" applyFill="1" applyBorder="1"/>
    <xf numFmtId="0" fontId="1" fillId="6" borderId="0" xfId="0" applyFont="1" applyFill="1" applyBorder="1"/>
    <xf numFmtId="0" fontId="8" fillId="0" borderId="0" xfId="0" applyFont="1" applyBorder="1"/>
    <xf numFmtId="3" fontId="0" fillId="0" borderId="0" xfId="0" applyNumberFormat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7" borderId="0" xfId="0" applyNumberFormat="1" applyFill="1" applyBorder="1" applyAlignment="1">
      <alignment horizontal="center"/>
    </xf>
    <xf numFmtId="3" fontId="0" fillId="6" borderId="0" xfId="0" applyNumberFormat="1" applyFill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3" fillId="0" borderId="0" xfId="0" applyFont="1" applyAlignment="1"/>
    <xf numFmtId="0" fontId="0" fillId="2" borderId="0" xfId="0" applyFill="1"/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9" fillId="33" borderId="0" xfId="0" applyNumberFormat="1" applyFont="1" applyFill="1" applyAlignment="1">
      <alignment horizontal="left"/>
    </xf>
    <xf numFmtId="1" fontId="39" fillId="33" borderId="0" xfId="0" applyNumberFormat="1" applyFont="1" applyFill="1" applyAlignment="1"/>
    <xf numFmtId="1" fontId="39" fillId="33" borderId="0" xfId="0" applyNumberFormat="1" applyFont="1" applyFill="1" applyAlignment="1">
      <alignment horizontal="right"/>
    </xf>
    <xf numFmtId="1" fontId="40" fillId="33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1" fillId="0" borderId="0" xfId="0" applyNumberFormat="1" applyFont="1"/>
    <xf numFmtId="3" fontId="42" fillId="0" borderId="0" xfId="0" applyNumberFormat="1" applyFont="1"/>
    <xf numFmtId="3" fontId="42" fillId="0" borderId="0" xfId="0" applyNumberFormat="1" applyFont="1" applyAlignment="1">
      <alignment horizontal="center" vertical="center"/>
    </xf>
    <xf numFmtId="3" fontId="42" fillId="34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43" fillId="0" borderId="0" xfId="0" applyFont="1" applyAlignment="1">
      <alignment wrapText="1"/>
    </xf>
    <xf numFmtId="0" fontId="43" fillId="0" borderId="0" xfId="0" applyFont="1"/>
    <xf numFmtId="0" fontId="44" fillId="0" borderId="0" xfId="0" applyFont="1"/>
    <xf numFmtId="0" fontId="46" fillId="0" borderId="0" xfId="0" applyFont="1"/>
    <xf numFmtId="0" fontId="45" fillId="0" borderId="0" xfId="0" applyFont="1"/>
    <xf numFmtId="0" fontId="47" fillId="0" borderId="0" xfId="0" applyFont="1"/>
    <xf numFmtId="0" fontId="47" fillId="2" borderId="0" xfId="0" applyFont="1" applyFill="1"/>
    <xf numFmtId="3" fontId="47" fillId="0" borderId="0" xfId="0" applyNumberFormat="1" applyFont="1"/>
    <xf numFmtId="0" fontId="19" fillId="0" borderId="0" xfId="1" applyFont="1"/>
    <xf numFmtId="0" fontId="7" fillId="3" borderId="0" xfId="0" applyFont="1" applyFill="1"/>
    <xf numFmtId="0" fontId="49" fillId="3" borderId="0" xfId="0" applyFont="1" applyFill="1"/>
    <xf numFmtId="0" fontId="15" fillId="0" borderId="0" xfId="0" quotePrefix="1" applyFont="1"/>
    <xf numFmtId="0" fontId="6" fillId="0" borderId="0" xfId="0" applyFont="1"/>
    <xf numFmtId="0" fontId="7" fillId="4" borderId="0" xfId="0" applyFont="1" applyFill="1"/>
    <xf numFmtId="0" fontId="15" fillId="4" borderId="0" xfId="0" quotePrefix="1" applyFont="1" applyFill="1"/>
    <xf numFmtId="0" fontId="19" fillId="4" borderId="0" xfId="1" applyFont="1" applyFill="1"/>
    <xf numFmtId="0" fontId="15" fillId="4" borderId="0" xfId="0" applyFont="1" applyFill="1"/>
    <xf numFmtId="0" fontId="6" fillId="4" borderId="0" xfId="0" applyFont="1" applyFill="1"/>
    <xf numFmtId="0" fontId="16" fillId="5" borderId="0" xfId="0" applyFont="1" applyFill="1"/>
    <xf numFmtId="0" fontId="15" fillId="5" borderId="0" xfId="0" applyFont="1" applyFill="1"/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50" fillId="0" borderId="0" xfId="0" applyFont="1"/>
    <xf numFmtId="0" fontId="51" fillId="0" borderId="0" xfId="0" applyFont="1"/>
    <xf numFmtId="0" fontId="52" fillId="0" borderId="0" xfId="0" applyFont="1" applyBorder="1"/>
    <xf numFmtId="0" fontId="52" fillId="0" borderId="0" xfId="0" applyFont="1"/>
    <xf numFmtId="0" fontId="53" fillId="0" borderId="0" xfId="1" applyFont="1"/>
    <xf numFmtId="0" fontId="54" fillId="35" borderId="0" xfId="0" applyFont="1" applyFill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15" fillId="0" borderId="0" xfId="0" applyFont="1"/>
    <xf numFmtId="0" fontId="15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44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5" fillId="6" borderId="0" xfId="0" applyFont="1" applyFill="1"/>
    <xf numFmtId="3" fontId="15" fillId="6" borderId="0" xfId="0" applyNumberFormat="1" applyFont="1" applyFill="1" applyAlignment="1">
      <alignment horizontal="center"/>
    </xf>
    <xf numFmtId="3" fontId="15" fillId="6" borderId="0" xfId="0" applyNumberFormat="1" applyFont="1" applyFill="1" applyAlignment="1">
      <alignment horizontal="right"/>
    </xf>
    <xf numFmtId="0" fontId="15" fillId="0" borderId="12" xfId="0" applyFont="1" applyBorder="1"/>
    <xf numFmtId="3" fontId="15" fillId="0" borderId="12" xfId="0" applyNumberFormat="1" applyFont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right"/>
    </xf>
    <xf numFmtId="3" fontId="15" fillId="0" borderId="0" xfId="0" applyNumberFormat="1" applyFont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right"/>
    </xf>
    <xf numFmtId="3" fontId="15" fillId="0" borderId="12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center"/>
    </xf>
    <xf numFmtId="0" fontId="16" fillId="7" borderId="0" xfId="0" applyFont="1" applyFill="1"/>
    <xf numFmtId="3" fontId="16" fillId="7" borderId="0" xfId="0" applyNumberFormat="1" applyFont="1" applyFill="1" applyAlignment="1">
      <alignment horizontal="center"/>
    </xf>
    <xf numFmtId="0" fontId="16" fillId="0" borderId="0" xfId="0" applyFont="1" applyAlignment="1">
      <alignment horizontal="right"/>
    </xf>
    <xf numFmtId="0" fontId="15" fillId="6" borderId="12" xfId="0" applyFont="1" applyFill="1" applyBorder="1"/>
    <xf numFmtId="3" fontId="15" fillId="6" borderId="12" xfId="0" applyNumberFormat="1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0" fontId="51" fillId="0" borderId="0" xfId="0" applyFont="1" applyAlignment="1"/>
    <xf numFmtId="0" fontId="55" fillId="0" borderId="0" xfId="0" applyFont="1"/>
    <xf numFmtId="0" fontId="45" fillId="0" borderId="0" xfId="0" applyFont="1" applyAlignment="1"/>
    <xf numFmtId="0" fontId="45" fillId="0" borderId="0" xfId="0" applyFont="1" applyAlignment="1">
      <alignment wrapText="1"/>
    </xf>
    <xf numFmtId="0" fontId="46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44" fillId="0" borderId="0" xfId="0" applyFont="1" applyAlignment="1">
      <alignment horizontal="left"/>
    </xf>
    <xf numFmtId="3" fontId="50" fillId="0" borderId="0" xfId="0" applyNumberFormat="1" applyFont="1"/>
    <xf numFmtId="3" fontId="44" fillId="0" borderId="0" xfId="0" applyNumberFormat="1" applyFont="1"/>
    <xf numFmtId="0" fontId="16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0" fontId="15" fillId="0" borderId="14" xfId="0" applyFont="1" applyFill="1" applyBorder="1" applyAlignment="1">
      <alignment horizontal="left"/>
    </xf>
    <xf numFmtId="3" fontId="6" fillId="0" borderId="14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center"/>
    </xf>
    <xf numFmtId="0" fontId="15" fillId="0" borderId="12" xfId="0" applyFont="1" applyFill="1" applyBorder="1" applyAlignment="1">
      <alignment horizontal="left"/>
    </xf>
    <xf numFmtId="3" fontId="6" fillId="0" borderId="12" xfId="0" applyNumberFormat="1" applyFont="1" applyBorder="1" applyAlignment="1">
      <alignment horizontal="right"/>
    </xf>
    <xf numFmtId="165" fontId="6" fillId="0" borderId="12" xfId="0" applyNumberFormat="1" applyFont="1" applyBorder="1" applyAlignment="1">
      <alignment horizontal="center"/>
    </xf>
    <xf numFmtId="0" fontId="16" fillId="7" borderId="0" xfId="0" applyFont="1" applyFill="1" applyAlignment="1">
      <alignment horizontal="left"/>
    </xf>
    <xf numFmtId="3" fontId="7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center"/>
    </xf>
    <xf numFmtId="3" fontId="6" fillId="7" borderId="0" xfId="0" applyNumberFormat="1" applyFont="1" applyFill="1" applyAlignment="1">
      <alignment horizontal="right"/>
    </xf>
    <xf numFmtId="165" fontId="6" fillId="7" borderId="0" xfId="0" applyNumberFormat="1" applyFont="1" applyFill="1" applyAlignment="1">
      <alignment horizontal="center"/>
    </xf>
    <xf numFmtId="0" fontId="56" fillId="0" borderId="0" xfId="0" applyFont="1"/>
    <xf numFmtId="0" fontId="52" fillId="0" borderId="0" xfId="0" applyFont="1" applyAlignment="1">
      <alignment horizontal="left"/>
    </xf>
    <xf numFmtId="0" fontId="57" fillId="0" borderId="1" xfId="0" applyFont="1" applyBorder="1" applyAlignment="1">
      <alignment horizontal="right" vertical="center"/>
    </xf>
    <xf numFmtId="3" fontId="58" fillId="0" borderId="14" xfId="0" applyNumberFormat="1" applyFont="1" applyBorder="1" applyAlignment="1">
      <alignment horizontal="right"/>
    </xf>
    <xf numFmtId="3" fontId="58" fillId="0" borderId="12" xfId="0" applyNumberFormat="1" applyFont="1" applyBorder="1" applyAlignment="1">
      <alignment horizontal="right"/>
    </xf>
    <xf numFmtId="3" fontId="59" fillId="7" borderId="0" xfId="0" applyNumberFormat="1" applyFont="1" applyFill="1" applyAlignment="1">
      <alignment horizontal="right"/>
    </xf>
    <xf numFmtId="0" fontId="15" fillId="0" borderId="1" xfId="0" applyFont="1" applyBorder="1"/>
    <xf numFmtId="0" fontId="16" fillId="0" borderId="1" xfId="0" applyFont="1" applyFill="1" applyBorder="1" applyAlignment="1">
      <alignment horizontal="center"/>
    </xf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4" fillId="0" borderId="0" xfId="0" applyFont="1" applyFill="1"/>
    <xf numFmtId="0" fontId="16" fillId="0" borderId="0" xfId="0" applyFont="1" applyAlignment="1">
      <alignment horizontal="center"/>
    </xf>
    <xf numFmtId="0" fontId="51" fillId="0" borderId="0" xfId="0" applyFont="1" applyAlignment="1">
      <alignment wrapText="1"/>
    </xf>
    <xf numFmtId="0" fontId="19" fillId="0" borderId="12" xfId="1" applyFont="1" applyFill="1" applyBorder="1"/>
    <xf numFmtId="0" fontId="15" fillId="0" borderId="12" xfId="0" applyFont="1" applyFill="1" applyBorder="1"/>
    <xf numFmtId="0" fontId="19" fillId="0" borderId="12" xfId="1" applyFont="1" applyBorder="1"/>
    <xf numFmtId="0" fontId="15" fillId="0" borderId="12" xfId="0" quotePrefix="1" applyFont="1" applyFill="1" applyBorder="1"/>
    <xf numFmtId="0" fontId="6" fillId="0" borderId="12" xfId="0" applyFont="1" applyBorder="1"/>
    <xf numFmtId="0" fontId="15" fillId="0" borderId="12" xfId="0" quotePrefix="1" applyFont="1" applyBorder="1"/>
    <xf numFmtId="0" fontId="7" fillId="36" borderId="0" xfId="0" applyFont="1" applyFill="1"/>
    <xf numFmtId="0" fontId="15" fillId="6" borderId="15" xfId="0" applyFont="1" applyFill="1" applyBorder="1" applyAlignment="1">
      <alignment horizontal="left"/>
    </xf>
    <xf numFmtId="3" fontId="58" fillId="6" borderId="15" xfId="0" applyNumberFormat="1" applyFont="1" applyFill="1" applyBorder="1" applyAlignment="1">
      <alignment horizontal="right"/>
    </xf>
    <xf numFmtId="3" fontId="6" fillId="6" borderId="15" xfId="0" applyNumberFormat="1" applyFont="1" applyFill="1" applyBorder="1" applyAlignment="1">
      <alignment horizontal="right"/>
    </xf>
    <xf numFmtId="165" fontId="6" fillId="6" borderId="15" xfId="0" applyNumberFormat="1" applyFont="1" applyFill="1" applyBorder="1" applyAlignment="1">
      <alignment horizontal="center"/>
    </xf>
    <xf numFmtId="0" fontId="15" fillId="6" borderId="16" xfId="0" applyFont="1" applyFill="1" applyBorder="1" applyAlignment="1">
      <alignment horizontal="left"/>
    </xf>
    <xf numFmtId="3" fontId="58" fillId="6" borderId="16" xfId="0" applyNumberFormat="1" applyFont="1" applyFill="1" applyBorder="1" applyAlignment="1">
      <alignment horizontal="right"/>
    </xf>
    <xf numFmtId="3" fontId="6" fillId="6" borderId="16" xfId="0" applyNumberFormat="1" applyFont="1" applyFill="1" applyBorder="1" applyAlignment="1">
      <alignment horizontal="right"/>
    </xf>
    <xf numFmtId="165" fontId="6" fillId="6" borderId="16" xfId="0" applyNumberFormat="1" applyFont="1" applyFill="1" applyBorder="1" applyAlignment="1">
      <alignment horizontal="center"/>
    </xf>
    <xf numFmtId="0" fontId="60" fillId="0" borderId="0" xfId="0" applyFo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60" fillId="0" borderId="0" xfId="0" applyFont="1" applyAlignment="1">
      <alignment vertical="center"/>
    </xf>
    <xf numFmtId="0" fontId="15" fillId="0" borderId="17" xfId="0" applyFont="1" applyBorder="1"/>
    <xf numFmtId="164" fontId="15" fillId="0" borderId="17" xfId="0" applyNumberFormat="1" applyFont="1" applyBorder="1" applyAlignment="1">
      <alignment horizontal="center"/>
    </xf>
    <xf numFmtId="0" fontId="15" fillId="0" borderId="18" xfId="0" applyFont="1" applyBorder="1"/>
    <xf numFmtId="164" fontId="15" fillId="0" borderId="18" xfId="0" applyNumberFormat="1" applyFont="1" applyBorder="1" applyAlignment="1">
      <alignment horizontal="center"/>
    </xf>
    <xf numFmtId="0" fontId="61" fillId="0" borderId="0" xfId="0" applyFont="1"/>
    <xf numFmtId="0" fontId="61" fillId="0" borderId="0" xfId="0" applyFont="1" applyAlignment="1">
      <alignment vertical="center"/>
    </xf>
    <xf numFmtId="0" fontId="16" fillId="0" borderId="0" xfId="0" applyFont="1"/>
    <xf numFmtId="0" fontId="16" fillId="6" borderId="0" xfId="0" applyFont="1" applyFill="1"/>
    <xf numFmtId="164" fontId="15" fillId="6" borderId="0" xfId="0" applyNumberFormat="1" applyFont="1" applyFill="1" applyAlignment="1">
      <alignment horizontal="center"/>
    </xf>
    <xf numFmtId="0" fontId="15" fillId="7" borderId="0" xfId="0" applyFont="1" applyFill="1"/>
    <xf numFmtId="164" fontId="16" fillId="7" borderId="0" xfId="0" applyNumberFormat="1" applyFont="1" applyFill="1" applyAlignment="1">
      <alignment horizontal="center"/>
    </xf>
    <xf numFmtId="0" fontId="16" fillId="0" borderId="12" xfId="0" applyFont="1" applyBorder="1"/>
    <xf numFmtId="0" fontId="16" fillId="0" borderId="19" xfId="0" applyFont="1" applyBorder="1"/>
    <xf numFmtId="0" fontId="15" fillId="0" borderId="19" xfId="0" applyFont="1" applyBorder="1"/>
    <xf numFmtId="164" fontId="15" fillId="0" borderId="19" xfId="0" applyNumberFormat="1" applyFont="1" applyBorder="1" applyAlignment="1">
      <alignment horizontal="center"/>
    </xf>
    <xf numFmtId="0" fontId="16" fillId="0" borderId="12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0" xfId="0" applyFont="1" applyBorder="1"/>
    <xf numFmtId="0" fontId="51" fillId="0" borderId="0" xfId="0" applyFont="1" applyBorder="1"/>
    <xf numFmtId="0" fontId="51" fillId="0" borderId="0" xfId="0" applyFont="1" applyBorder="1" applyAlignment="1">
      <alignment wrapText="1"/>
    </xf>
    <xf numFmtId="0" fontId="51" fillId="0" borderId="0" xfId="0" applyFont="1" applyBorder="1" applyAlignment="1"/>
    <xf numFmtId="0" fontId="51" fillId="0" borderId="0" xfId="0" applyFont="1" applyAlignment="1">
      <alignment horizontal="left" vertical="top"/>
    </xf>
    <xf numFmtId="0" fontId="53" fillId="0" borderId="0" xfId="1" applyFont="1" applyAlignment="1">
      <alignment horizontal="left" vertical="top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left" vertical="top"/>
    </xf>
    <xf numFmtId="164" fontId="44" fillId="0" borderId="0" xfId="0" applyNumberFormat="1" applyFont="1"/>
    <xf numFmtId="164" fontId="15" fillId="0" borderId="0" xfId="0" applyNumberFormat="1" applyFont="1"/>
    <xf numFmtId="164" fontId="15" fillId="0" borderId="1" xfId="0" applyNumberFormat="1" applyFont="1" applyBorder="1"/>
    <xf numFmtId="164" fontId="16" fillId="0" borderId="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/>
    <xf numFmtId="164" fontId="15" fillId="6" borderId="0" xfId="0" applyNumberFormat="1" applyFont="1" applyFill="1"/>
    <xf numFmtId="0" fontId="15" fillId="6" borderId="0" xfId="0" applyFont="1" applyFill="1" applyAlignment="1">
      <alignment horizontal="center"/>
    </xf>
    <xf numFmtId="164" fontId="16" fillId="7" borderId="0" xfId="0" applyNumberFormat="1" applyFont="1" applyFill="1"/>
    <xf numFmtId="0" fontId="16" fillId="7" borderId="0" xfId="0" applyFont="1" applyFill="1" applyAlignment="1">
      <alignment horizontal="center"/>
    </xf>
    <xf numFmtId="164" fontId="60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" fontId="16" fillId="0" borderId="0" xfId="0" applyNumberFormat="1" applyFont="1" applyAlignment="1">
      <alignment horizontal="center" vertical="center"/>
    </xf>
    <xf numFmtId="164" fontId="51" fillId="0" borderId="0" xfId="0" applyNumberFormat="1" applyFont="1"/>
    <xf numFmtId="164" fontId="52" fillId="0" borderId="0" xfId="0" applyNumberFormat="1" applyFont="1"/>
    <xf numFmtId="164" fontId="62" fillId="0" borderId="0" xfId="0" applyNumberFormat="1" applyFont="1"/>
    <xf numFmtId="164" fontId="15" fillId="0" borderId="12" xfId="0" applyNumberFormat="1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center"/>
    </xf>
    <xf numFmtId="164" fontId="16" fillId="7" borderId="0" xfId="0" applyNumberFormat="1" applyFont="1" applyFill="1" applyBorder="1" applyAlignment="1">
      <alignment horizontal="center"/>
    </xf>
    <xf numFmtId="164" fontId="15" fillId="6" borderId="0" xfId="0" applyNumberFormat="1" applyFont="1" applyFill="1" applyBorder="1" applyAlignment="1">
      <alignment horizontal="left"/>
    </xf>
    <xf numFmtId="0" fontId="56" fillId="0" borderId="0" xfId="0" applyFont="1" applyAlignment="1">
      <alignment wrapText="1"/>
    </xf>
    <xf numFmtId="0" fontId="56" fillId="0" borderId="0" xfId="0" applyFont="1" applyAlignment="1"/>
    <xf numFmtId="164" fontId="15" fillId="0" borderId="12" xfId="0" applyNumberFormat="1" applyFont="1" applyBorder="1"/>
    <xf numFmtId="164" fontId="15" fillId="0" borderId="19" xfId="0" applyNumberFormat="1" applyFont="1" applyBorder="1"/>
    <xf numFmtId="0" fontId="15" fillId="0" borderId="19" xfId="0" applyFont="1" applyBorder="1" applyAlignment="1">
      <alignment horizontal="center"/>
    </xf>
    <xf numFmtId="164" fontId="16" fillId="0" borderId="12" xfId="0" applyNumberFormat="1" applyFont="1" applyBorder="1"/>
    <xf numFmtId="164" fontId="16" fillId="0" borderId="19" xfId="0" applyNumberFormat="1" applyFont="1" applyBorder="1"/>
    <xf numFmtId="0" fontId="4" fillId="0" borderId="0" xfId="0" applyFont="1" applyAlignment="1">
      <alignment horizontal="left" vertical="top" wrapText="1"/>
    </xf>
    <xf numFmtId="0" fontId="63" fillId="0" borderId="0" xfId="0" applyFont="1" applyFill="1"/>
    <xf numFmtId="0" fontId="44" fillId="2" borderId="0" xfId="0" applyFont="1" applyFill="1"/>
    <xf numFmtId="0" fontId="48" fillId="2" borderId="0" xfId="0" applyFont="1" applyFill="1" applyAlignment="1">
      <alignment horizontal="center"/>
    </xf>
    <xf numFmtId="164" fontId="44" fillId="2" borderId="0" xfId="0" applyNumberFormat="1" applyFont="1" applyFill="1" applyAlignment="1">
      <alignment horizontal="center"/>
    </xf>
    <xf numFmtId="0" fontId="44" fillId="2" borderId="0" xfId="0" applyFont="1" applyFill="1" applyAlignment="1"/>
    <xf numFmtId="0" fontId="48" fillId="0" borderId="0" xfId="0" applyFont="1" applyBorder="1"/>
    <xf numFmtId="3" fontId="44" fillId="0" borderId="0" xfId="0" applyNumberFormat="1" applyFont="1" applyAlignment="1">
      <alignment horizontal="center"/>
    </xf>
    <xf numFmtId="3" fontId="44" fillId="0" borderId="0" xfId="0" applyNumberFormat="1" applyFont="1" applyFill="1" applyAlignment="1">
      <alignment horizontal="center"/>
    </xf>
    <xf numFmtId="0" fontId="55" fillId="0" borderId="0" xfId="0" applyFont="1" applyBorder="1"/>
    <xf numFmtId="0" fontId="64" fillId="0" borderId="0" xfId="0" applyFont="1" applyBorder="1"/>
    <xf numFmtId="0" fontId="16" fillId="0" borderId="0" xfId="0" applyFont="1" applyBorder="1"/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6" fillId="8" borderId="0" xfId="0" applyFont="1" applyFill="1" applyBorder="1"/>
    <xf numFmtId="3" fontId="15" fillId="8" borderId="0" xfId="0" applyNumberFormat="1" applyFont="1" applyFill="1" applyBorder="1" applyAlignment="1">
      <alignment horizontal="center"/>
    </xf>
    <xf numFmtId="3" fontId="15" fillId="8" borderId="0" xfId="0" applyNumberFormat="1" applyFont="1" applyFill="1" applyAlignment="1">
      <alignment horizontal="center"/>
    </xf>
    <xf numFmtId="0" fontId="57" fillId="0" borderId="0" xfId="0" applyFont="1"/>
    <xf numFmtId="0" fontId="15" fillId="0" borderId="13" xfId="0" applyFont="1" applyBorder="1"/>
    <xf numFmtId="3" fontId="15" fillId="0" borderId="13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3" fontId="15" fillId="0" borderId="22" xfId="0" applyNumberFormat="1" applyFont="1" applyBorder="1" applyAlignment="1">
      <alignment horizontal="center"/>
    </xf>
    <xf numFmtId="3" fontId="15" fillId="8" borderId="22" xfId="0" applyNumberFormat="1" applyFont="1" applyFill="1" applyBorder="1" applyAlignment="1">
      <alignment horizontal="center"/>
    </xf>
    <xf numFmtId="3" fontId="15" fillId="0" borderId="0" xfId="0" applyNumberFormat="1" applyFont="1" applyBorder="1"/>
    <xf numFmtId="0" fontId="15" fillId="0" borderId="22" xfId="0" applyFont="1" applyBorder="1"/>
    <xf numFmtId="3" fontId="15" fillId="0" borderId="20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" fillId="0" borderId="23" xfId="14" applyFont="1" applyBorder="1" applyAlignment="1">
      <alignment horizontal="center" vertical="top"/>
    </xf>
    <xf numFmtId="3" fontId="15" fillId="0" borderId="23" xfId="0" applyNumberFormat="1" applyFont="1" applyFill="1" applyBorder="1" applyAlignment="1">
      <alignment horizontal="center"/>
    </xf>
    <xf numFmtId="3" fontId="15" fillId="0" borderId="22" xfId="0" applyNumberFormat="1" applyFont="1" applyBorder="1"/>
    <xf numFmtId="0" fontId="16" fillId="0" borderId="25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8" borderId="25" xfId="0" applyNumberFormat="1" applyFont="1" applyFill="1" applyBorder="1" applyAlignment="1">
      <alignment horizontal="center"/>
    </xf>
    <xf numFmtId="0" fontId="15" fillId="0" borderId="25" xfId="0" applyFont="1" applyBorder="1"/>
    <xf numFmtId="3" fontId="15" fillId="0" borderId="26" xfId="0" applyNumberFormat="1" applyFont="1" applyBorder="1" applyAlignment="1">
      <alignment horizontal="center"/>
    </xf>
    <xf numFmtId="0" fontId="6" fillId="0" borderId="27" xfId="14" applyFont="1" applyBorder="1" applyAlignment="1">
      <alignment horizontal="center" vertical="top"/>
    </xf>
    <xf numFmtId="3" fontId="15" fillId="0" borderId="27" xfId="0" applyNumberFormat="1" applyFont="1" applyBorder="1" applyAlignment="1">
      <alignment horizontal="center"/>
    </xf>
    <xf numFmtId="3" fontId="15" fillId="0" borderId="27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2" xfId="0" applyBorder="1"/>
    <xf numFmtId="3" fontId="15" fillId="0" borderId="25" xfId="0" applyNumberFormat="1" applyFont="1" applyBorder="1"/>
    <xf numFmtId="3" fontId="46" fillId="0" borderId="0" xfId="0" applyNumberFormat="1" applyFont="1"/>
    <xf numFmtId="0" fontId="15" fillId="7" borderId="28" xfId="0" applyFont="1" applyFill="1" applyBorder="1"/>
    <xf numFmtId="3" fontId="15" fillId="7" borderId="28" xfId="0" applyNumberFormat="1" applyFont="1" applyFill="1" applyBorder="1" applyAlignment="1">
      <alignment horizontal="center"/>
    </xf>
    <xf numFmtId="3" fontId="15" fillId="7" borderId="29" xfId="0" applyNumberFormat="1" applyFont="1" applyFill="1" applyBorder="1" applyAlignment="1">
      <alignment horizontal="center"/>
    </xf>
    <xf numFmtId="3" fontId="15" fillId="7" borderId="30" xfId="0" applyNumberFormat="1" applyFont="1" applyFill="1" applyBorder="1" applyAlignment="1">
      <alignment horizontal="center"/>
    </xf>
    <xf numFmtId="0" fontId="15" fillId="7" borderId="31" xfId="0" applyFont="1" applyFill="1" applyBorder="1"/>
    <xf numFmtId="3" fontId="15" fillId="7" borderId="31" xfId="0" applyNumberFormat="1" applyFont="1" applyFill="1" applyBorder="1" applyAlignment="1">
      <alignment horizontal="center"/>
    </xf>
    <xf numFmtId="3" fontId="15" fillId="7" borderId="32" xfId="0" applyNumberFormat="1" applyFont="1" applyFill="1" applyBorder="1" applyAlignment="1">
      <alignment horizontal="center"/>
    </xf>
    <xf numFmtId="3" fontId="15" fillId="7" borderId="33" xfId="0" applyNumberFormat="1" applyFont="1" applyFill="1" applyBorder="1" applyAlignment="1">
      <alignment horizontal="center"/>
    </xf>
    <xf numFmtId="0" fontId="15" fillId="7" borderId="34" xfId="0" applyFont="1" applyFill="1" applyBorder="1"/>
    <xf numFmtId="3" fontId="15" fillId="7" borderId="34" xfId="0" applyNumberFormat="1" applyFont="1" applyFill="1" applyBorder="1" applyAlignment="1">
      <alignment horizontal="center"/>
    </xf>
    <xf numFmtId="3" fontId="15" fillId="7" borderId="35" xfId="0" applyNumberFormat="1" applyFont="1" applyFill="1" applyBorder="1" applyAlignment="1">
      <alignment horizontal="center"/>
    </xf>
    <xf numFmtId="3" fontId="15" fillId="7" borderId="36" xfId="0" applyNumberFormat="1" applyFont="1" applyFill="1" applyBorder="1" applyAlignment="1">
      <alignment horizontal="center"/>
    </xf>
    <xf numFmtId="0" fontId="15" fillId="6" borderId="28" xfId="0" applyFont="1" applyFill="1" applyBorder="1"/>
    <xf numFmtId="3" fontId="15" fillId="6" borderId="28" xfId="0" applyNumberFormat="1" applyFont="1" applyFill="1" applyBorder="1" applyAlignment="1">
      <alignment horizontal="center"/>
    </xf>
    <xf numFmtId="3" fontId="15" fillId="6" borderId="29" xfId="0" applyNumberFormat="1" applyFont="1" applyFill="1" applyBorder="1" applyAlignment="1">
      <alignment horizontal="center"/>
    </xf>
    <xf numFmtId="3" fontId="15" fillId="6" borderId="30" xfId="0" applyNumberFormat="1" applyFont="1" applyFill="1" applyBorder="1" applyAlignment="1">
      <alignment horizontal="center"/>
    </xf>
    <xf numFmtId="0" fontId="15" fillId="6" borderId="31" xfId="0" applyFont="1" applyFill="1" applyBorder="1"/>
    <xf numFmtId="3" fontId="15" fillId="6" borderId="31" xfId="0" applyNumberFormat="1" applyFont="1" applyFill="1" applyBorder="1" applyAlignment="1">
      <alignment horizontal="center"/>
    </xf>
    <xf numFmtId="3" fontId="15" fillId="6" borderId="32" xfId="0" applyNumberFormat="1" applyFont="1" applyFill="1" applyBorder="1" applyAlignment="1">
      <alignment horizontal="center"/>
    </xf>
    <xf numFmtId="3" fontId="15" fillId="6" borderId="33" xfId="0" applyNumberFormat="1" applyFont="1" applyFill="1" applyBorder="1" applyAlignment="1">
      <alignment horizontal="center"/>
    </xf>
    <xf numFmtId="0" fontId="15" fillId="6" borderId="34" xfId="0" applyFont="1" applyFill="1" applyBorder="1"/>
    <xf numFmtId="3" fontId="15" fillId="6" borderId="34" xfId="0" applyNumberFormat="1" applyFont="1" applyFill="1" applyBorder="1" applyAlignment="1">
      <alignment horizontal="center"/>
    </xf>
    <xf numFmtId="3" fontId="15" fillId="6" borderId="35" xfId="0" applyNumberFormat="1" applyFont="1" applyFill="1" applyBorder="1" applyAlignment="1">
      <alignment horizontal="center"/>
    </xf>
    <xf numFmtId="3" fontId="15" fillId="6" borderId="36" xfId="0" applyNumberFormat="1" applyFont="1" applyFill="1" applyBorder="1" applyAlignment="1">
      <alignment horizontal="center"/>
    </xf>
    <xf numFmtId="0" fontId="10" fillId="0" borderId="12" xfId="1" applyFill="1" applyBorder="1"/>
    <xf numFmtId="0" fontId="10" fillId="0" borderId="12" xfId="1" applyBorder="1"/>
    <xf numFmtId="3" fontId="0" fillId="0" borderId="0" xfId="0" applyNumberFormat="1" applyFont="1" applyAlignment="1"/>
    <xf numFmtId="3" fontId="0" fillId="0" borderId="0" xfId="0" applyNumberFormat="1" applyFont="1"/>
    <xf numFmtId="10" fontId="0" fillId="0" borderId="0" xfId="0" applyNumberFormat="1"/>
    <xf numFmtId="0" fontId="51" fillId="0" borderId="0" xfId="0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3" fontId="57" fillId="7" borderId="0" xfId="0" applyNumberFormat="1" applyFont="1" applyFill="1" applyAlignment="1">
      <alignment horizontal="center"/>
    </xf>
    <xf numFmtId="3" fontId="60" fillId="6" borderId="12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3" fontId="3" fillId="0" borderId="0" xfId="0" applyNumberFormat="1" applyFont="1"/>
    <xf numFmtId="0" fontId="51" fillId="0" borderId="0" xfId="0" applyFont="1" applyFill="1"/>
    <xf numFmtId="164" fontId="15" fillId="0" borderId="17" xfId="4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0" fontId="51" fillId="0" borderId="0" xfId="0" applyFont="1" applyFill="1" applyBorder="1"/>
    <xf numFmtId="0" fontId="52" fillId="0" borderId="0" xfId="0" applyFont="1" applyFill="1"/>
    <xf numFmtId="0" fontId="51" fillId="0" borderId="0" xfId="0" applyFont="1" applyFill="1" applyAlignment="1">
      <alignment horizontal="left" vertical="top" wrapText="1"/>
    </xf>
    <xf numFmtId="0" fontId="51" fillId="0" borderId="0" xfId="0" applyFont="1" applyFill="1" applyBorder="1" applyAlignment="1">
      <alignment horizontal="left" vertical="top"/>
    </xf>
    <xf numFmtId="0" fontId="51" fillId="0" borderId="0" xfId="0" applyFont="1" applyFill="1" applyAlignment="1"/>
    <xf numFmtId="0" fontId="51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6" fillId="0" borderId="1" xfId="0" applyFont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1" fillId="0" borderId="0" xfId="0" applyFont="1" applyFill="1" applyAlignment="1">
      <alignment wrapText="1"/>
    </xf>
    <xf numFmtId="0" fontId="44" fillId="0" borderId="0" xfId="0" applyFont="1" applyFill="1" applyAlignment="1">
      <alignment wrapText="1"/>
    </xf>
    <xf numFmtId="0" fontId="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1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48" fillId="0" borderId="0" xfId="0" applyFont="1" applyBorder="1" applyAlignment="1">
      <alignment horizontal="center" vertical="center"/>
    </xf>
  </cellXfs>
  <cellStyles count="70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" xfId="13" builtinId="3"/>
    <cellStyle name="Comma 2" xfId="43"/>
    <cellStyle name="Comma 2 2" xfId="44"/>
    <cellStyle name="Comma 2 3" xfId="65"/>
    <cellStyle name="Comma 3" xfId="42"/>
    <cellStyle name="Comma 3 2" xfId="66"/>
    <cellStyle name="Currency 2" xfId="12"/>
    <cellStyle name="Explanatory Text 2" xfId="45"/>
    <cellStyle name="ExportHeaderStyleLeft" xfId="7"/>
    <cellStyle name="ExportHeaderStyleRight" xfId="8"/>
    <cellStyle name="ExportLogo" xfId="5"/>
    <cellStyle name="Good 2" xfId="46"/>
    <cellStyle name="Heading 1 2" xfId="47"/>
    <cellStyle name="Heading 2 2" xfId="48"/>
    <cellStyle name="Heading 3 2" xfId="49"/>
    <cellStyle name="Heading 4 2" xfId="50"/>
    <cellStyle name="Hyperlink" xfId="1" builtinId="8"/>
    <cellStyle name="Hyperlink 2" xfId="6"/>
    <cellStyle name="Hyperlink 2 2" xfId="11"/>
    <cellStyle name="Hyperlink 3" xfId="9"/>
    <cellStyle name="Hyperlink 4" xfId="69"/>
    <cellStyle name="Input 2" xfId="51"/>
    <cellStyle name="Linked Cell 2" xfId="52"/>
    <cellStyle name="Neutral 2" xfId="53"/>
    <cellStyle name="Normal" xfId="0" builtinId="0"/>
    <cellStyle name="Normal 2" xfId="3"/>
    <cellStyle name="Normal 2 2" xfId="68"/>
    <cellStyle name="Normal 3" xfId="2"/>
    <cellStyle name="Normal 3 2" xfId="10"/>
    <cellStyle name="Normal 3 3" xfId="64"/>
    <cellStyle name="Normal 4" xfId="14"/>
    <cellStyle name="Normal 5" xfId="67"/>
    <cellStyle name="Note 2" xfId="55"/>
    <cellStyle name="Note 3" xfId="56"/>
    <cellStyle name="Note 4" xfId="54"/>
    <cellStyle name="Output 2" xfId="57"/>
    <cellStyle name="Percent" xfId="4" builtinId="5"/>
    <cellStyle name="Percent 2" xfId="59"/>
    <cellStyle name="Percent 3" xfId="60"/>
    <cellStyle name="Percent 4" xfId="58"/>
    <cellStyle name="Title 2" xfId="61"/>
    <cellStyle name="Total 2" xfId="62"/>
    <cellStyle name="Warning Text 2" xfId="63"/>
  </cellStyles>
  <dxfs count="0"/>
  <tableStyles count="0" defaultTableStyle="TableStyleMedium2" defaultPivotStyle="PivotStyleLight16"/>
  <colors>
    <mruColors>
      <color rgb="FFE7CFE5"/>
      <color rgb="FFF1A78A"/>
      <color rgb="FFC4D79B"/>
      <color rgb="FFE3051E"/>
      <color rgb="FFC5D9F1"/>
      <color rgb="FFC5D9D6"/>
      <color rgb="FFD26E2A"/>
      <color rgb="FFFAD9C2"/>
      <color rgb="FFA6561F"/>
      <color rgb="FFF4B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2.1a: Inpatient episodes by main diagnosis in men for National Health Service hospitals, United Kingdom, Latest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8510066151633051E-2"/>
          <c:y val="0.21974335502304407"/>
          <c:w val="0.5309028871391076"/>
          <c:h val="0.4869427754651687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2.1'!$S$8:$S$17</c:f>
              <c:strCache>
                <c:ptCount val="10"/>
                <c:pt idx="0">
                  <c:v>Coronary heart disease 3.1%</c:v>
                </c:pt>
                <c:pt idx="1">
                  <c:v>Stroke 1.2%</c:v>
                </c:pt>
                <c:pt idx="2">
                  <c:v>Other cardiovascular diseases 5.1%</c:v>
                </c:pt>
                <c:pt idx="3">
                  <c:v>All diseases of the nervous system 2.3%</c:v>
                </c:pt>
                <c:pt idx="4">
                  <c:v>All diseases of the respiratory system 9.3%</c:v>
                </c:pt>
                <c:pt idx="5">
                  <c:v>All cancer 12%</c:v>
                </c:pt>
                <c:pt idx="6">
                  <c:v>All diseases of the digestive system 13.6%</c:v>
                </c:pt>
                <c:pt idx="7">
                  <c:v>All diseases of the genitourinary system 6.4%</c:v>
                </c:pt>
                <c:pt idx="8">
                  <c:v>Injury and poisoning 7%</c:v>
                </c:pt>
                <c:pt idx="9">
                  <c:v>All other causes 39.5%</c:v>
                </c:pt>
              </c:strCache>
            </c:strRef>
          </c:cat>
          <c:val>
            <c:numRef>
              <c:f>'Data for Figs 2.1'!$T$8:$T$17</c:f>
              <c:numCache>
                <c:formatCode>#,##0</c:formatCode>
                <c:ptCount val="10"/>
                <c:pt idx="0">
                  <c:v>319556</c:v>
                </c:pt>
                <c:pt idx="1">
                  <c:v>123782</c:v>
                </c:pt>
                <c:pt idx="2">
                  <c:v>526293</c:v>
                </c:pt>
                <c:pt idx="3">
                  <c:v>235733</c:v>
                </c:pt>
                <c:pt idx="4">
                  <c:v>965406</c:v>
                </c:pt>
                <c:pt idx="5">
                  <c:v>1251024</c:v>
                </c:pt>
                <c:pt idx="6">
                  <c:v>1417665</c:v>
                </c:pt>
                <c:pt idx="7">
                  <c:v>660143</c:v>
                </c:pt>
                <c:pt idx="8">
                  <c:v>731001</c:v>
                </c:pt>
                <c:pt idx="9">
                  <c:v>4097830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2-46E6-9BBC-43F55E55621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2.1'!$S$8:$S$17</c:f>
              <c:strCache>
                <c:ptCount val="10"/>
                <c:pt idx="0">
                  <c:v>Coronary heart disease 3.1%</c:v>
                </c:pt>
                <c:pt idx="1">
                  <c:v>Stroke 1.2%</c:v>
                </c:pt>
                <c:pt idx="2">
                  <c:v>Other cardiovascular diseases 5.1%</c:v>
                </c:pt>
                <c:pt idx="3">
                  <c:v>All diseases of the nervous system 2.3%</c:v>
                </c:pt>
                <c:pt idx="4">
                  <c:v>All diseases of the respiratory system 9.3%</c:v>
                </c:pt>
                <c:pt idx="5">
                  <c:v>All cancer 12%</c:v>
                </c:pt>
                <c:pt idx="6">
                  <c:v>All diseases of the digestive system 13.6%</c:v>
                </c:pt>
                <c:pt idx="7">
                  <c:v>All diseases of the genitourinary system 6.4%</c:v>
                </c:pt>
                <c:pt idx="8">
                  <c:v>Injury and poisoning 7%</c:v>
                </c:pt>
                <c:pt idx="9">
                  <c:v>All other causes 39.5%</c:v>
                </c:pt>
              </c:strCache>
            </c:strRef>
          </c:cat>
          <c:val>
            <c:numRef>
              <c:f>'Data for Figs 2.1'!$U$8:$U$17</c:f>
              <c:numCache>
                <c:formatCode>0.0</c:formatCode>
                <c:ptCount val="10"/>
                <c:pt idx="0">
                  <c:v>3.076728736694156</c:v>
                </c:pt>
                <c:pt idx="1">
                  <c:v>1.1917899726041008</c:v>
                </c:pt>
                <c:pt idx="2">
                  <c:v>5.0672207594943535</c:v>
                </c:pt>
                <c:pt idx="3">
                  <c:v>2.2696694641537745</c:v>
                </c:pt>
                <c:pt idx="4">
                  <c:v>9.2950605927504366</c:v>
                </c:pt>
                <c:pt idx="5">
                  <c:v>12.0450296382921</c:v>
                </c:pt>
                <c:pt idx="6">
                  <c:v>13.649471906349813</c:v>
                </c:pt>
                <c:pt idx="7">
                  <c:v>6.3559468087830941</c:v>
                </c:pt>
                <c:pt idx="8">
                  <c:v>7.0381772936579656</c:v>
                </c:pt>
                <c:pt idx="9">
                  <c:v>39.454465943644976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F2-46E6-9BBC-43F55E5562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367521367521371"/>
          <c:y val="0.2069940170940171"/>
          <c:w val="0.37965811965811963"/>
          <c:h val="0.79014722222222233"/>
        </c:manualLayout>
      </c:layout>
      <c:overlay val="0"/>
      <c:txPr>
        <a:bodyPr/>
        <a:lstStyle/>
        <a:p>
          <a:pPr rtl="0"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sz="1200"/>
            </a:pPr>
            <a:r>
              <a:rPr lang="en-GB" sz="1200"/>
              <a:t>Figure 2.1h: Inpatient episodes by main diagnosis in women for National Health Service hospitals, Wales, 2016/17</a:t>
            </a:r>
          </a:p>
        </c:rich>
      </c:tx>
      <c:layout>
        <c:manualLayout>
          <c:xMode val="edge"/>
          <c:yMode val="edge"/>
          <c:x val="0.14886100944299022"/>
          <c:y val="1.72164482602801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3458678405631E-2"/>
          <c:y val="0.25497718029823768"/>
          <c:w val="0.50434431009614822"/>
          <c:h val="0.5371468594667872"/>
        </c:manualLayout>
      </c:layout>
      <c:pieChart>
        <c:varyColors val="1"/>
        <c:ser>
          <c:idx val="0"/>
          <c:order val="0"/>
          <c:tx>
            <c:strRef>
              <c:f>'Data for Figs 2.1'!$L$29:$L$38</c:f>
              <c:strCache>
                <c:ptCount val="1"/>
                <c:pt idx="0">
                  <c:v>7,779 5,688 20,417 12,275 50,377 35,108 59,544 39,081 33,733 307,272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2.1'!$K$29:$K$38</c:f>
              <c:strCache>
                <c:ptCount val="10"/>
                <c:pt idx="0">
                  <c:v>Coronary heart disease 1.4%</c:v>
                </c:pt>
                <c:pt idx="1">
                  <c:v>Stroke 1%</c:v>
                </c:pt>
                <c:pt idx="2">
                  <c:v>Other cardiovascular diseases 3.6%</c:v>
                </c:pt>
                <c:pt idx="3">
                  <c:v>All diseases of the nervous system 2.1%</c:v>
                </c:pt>
                <c:pt idx="4">
                  <c:v>All diseases of the respiratory system 8.8%</c:v>
                </c:pt>
                <c:pt idx="5">
                  <c:v>All cancer 6.1%</c:v>
                </c:pt>
                <c:pt idx="6">
                  <c:v>All diseases of the digestive system 10.4%</c:v>
                </c:pt>
                <c:pt idx="7">
                  <c:v>All diseases of the genitourinary system 6.8%</c:v>
                </c:pt>
                <c:pt idx="8">
                  <c:v>Injury and poisoning 5.9%</c:v>
                </c:pt>
                <c:pt idx="9">
                  <c:v>All other causes 53.6%</c:v>
                </c:pt>
              </c:strCache>
            </c:strRef>
          </c:cat>
          <c:val>
            <c:numRef>
              <c:f>'Data for Figs 2.1'!$L$29:$L$38</c:f>
              <c:numCache>
                <c:formatCode>#,##0</c:formatCode>
                <c:ptCount val="10"/>
                <c:pt idx="0">
                  <c:v>7779</c:v>
                </c:pt>
                <c:pt idx="1">
                  <c:v>5688</c:v>
                </c:pt>
                <c:pt idx="2">
                  <c:v>20417</c:v>
                </c:pt>
                <c:pt idx="3">
                  <c:v>12275</c:v>
                </c:pt>
                <c:pt idx="4">
                  <c:v>50377</c:v>
                </c:pt>
                <c:pt idx="5">
                  <c:v>35108</c:v>
                </c:pt>
                <c:pt idx="6">
                  <c:v>59544</c:v>
                </c:pt>
                <c:pt idx="7">
                  <c:v>39081</c:v>
                </c:pt>
                <c:pt idx="8">
                  <c:v>33733</c:v>
                </c:pt>
                <c:pt idx="9">
                  <c:v>307272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E0-48CA-AACD-D5011C97D23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2.1'!$K$29:$K$38</c:f>
              <c:strCache>
                <c:ptCount val="10"/>
                <c:pt idx="0">
                  <c:v>Coronary heart disease 1.4%</c:v>
                </c:pt>
                <c:pt idx="1">
                  <c:v>Stroke 1%</c:v>
                </c:pt>
                <c:pt idx="2">
                  <c:v>Other cardiovascular diseases 3.6%</c:v>
                </c:pt>
                <c:pt idx="3">
                  <c:v>All diseases of the nervous system 2.1%</c:v>
                </c:pt>
                <c:pt idx="4">
                  <c:v>All diseases of the respiratory system 8.8%</c:v>
                </c:pt>
                <c:pt idx="5">
                  <c:v>All cancer 6.1%</c:v>
                </c:pt>
                <c:pt idx="6">
                  <c:v>All diseases of the digestive system 10.4%</c:v>
                </c:pt>
                <c:pt idx="7">
                  <c:v>All diseases of the genitourinary system 6.8%</c:v>
                </c:pt>
                <c:pt idx="8">
                  <c:v>Injury and poisoning 5.9%</c:v>
                </c:pt>
                <c:pt idx="9">
                  <c:v>All other causes 53.6%</c:v>
                </c:pt>
              </c:strCache>
            </c:strRef>
          </c:cat>
          <c:val>
            <c:numRef>
              <c:f>'Data for Figs 2.1'!$M$29:$M$38</c:f>
              <c:numCache>
                <c:formatCode>0.0</c:formatCode>
                <c:ptCount val="10"/>
                <c:pt idx="0">
                  <c:v>1.3560888021128419</c:v>
                </c:pt>
                <c:pt idx="1">
                  <c:v>0.9915712953358844</c:v>
                </c:pt>
                <c:pt idx="2">
                  <c:v>3.5592319157652512</c:v>
                </c:pt>
                <c:pt idx="3">
                  <c:v>2.139862456091417</c:v>
                </c:pt>
                <c:pt idx="4">
                  <c:v>8.7820652505513088</c:v>
                </c:pt>
                <c:pt idx="5">
                  <c:v>6.1202681147419531</c:v>
                </c:pt>
                <c:pt idx="6">
                  <c:v>10.380119762566789</c:v>
                </c:pt>
                <c:pt idx="7">
                  <c:v>6.8128688103062052</c:v>
                </c:pt>
                <c:pt idx="8">
                  <c:v>5.8805686542836471</c:v>
                </c:pt>
                <c:pt idx="9">
                  <c:v>53.565769173777753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E0-48CA-AACD-D5011C97D2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95270963781625"/>
          <c:y val="0.18604580599743376"/>
          <c:w val="0.34157131900961685"/>
          <c:h val="0.803640931058856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sz="1200"/>
            </a:pPr>
            <a:r>
              <a:rPr lang="en-GB" sz="1200"/>
              <a:t>Figure 2.1i: Inpatient episodes by main diagnosis in men for National Health Service hospitals, Northern Ireland, 2016/17</a:t>
            </a:r>
          </a:p>
        </c:rich>
      </c:tx>
      <c:layout>
        <c:manualLayout>
          <c:xMode val="edge"/>
          <c:yMode val="edge"/>
          <c:x val="0.10826730769230768"/>
          <c:y val="1.89957264957264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722643781373196E-2"/>
          <c:y val="0.25860361827179212"/>
          <c:w val="0.50277250902565018"/>
          <c:h val="0.505612965562892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2.1'!$O$8:$O$17</c:f>
              <c:strCache>
                <c:ptCount val="10"/>
                <c:pt idx="0">
                  <c:v>Coronary heart disease 3%</c:v>
                </c:pt>
                <c:pt idx="1">
                  <c:v>Stroke 0.3%</c:v>
                </c:pt>
                <c:pt idx="2">
                  <c:v>Other cardiovascular diseases 4.2%</c:v>
                </c:pt>
                <c:pt idx="3">
                  <c:v>All diseases of the nervous system 1.5%</c:v>
                </c:pt>
                <c:pt idx="4">
                  <c:v>All diseases of the respiratory system 8.8%</c:v>
                </c:pt>
                <c:pt idx="5">
                  <c:v>All cancer 11.3%</c:v>
                </c:pt>
                <c:pt idx="6">
                  <c:v>All diseases of the digestive system 12.5%</c:v>
                </c:pt>
                <c:pt idx="7">
                  <c:v>All diseases of the genitourinary system 21.8%</c:v>
                </c:pt>
                <c:pt idx="8">
                  <c:v>Injury and poisoning 6.5%</c:v>
                </c:pt>
                <c:pt idx="9">
                  <c:v>All other causes 29.7%</c:v>
                </c:pt>
              </c:strCache>
            </c:strRef>
          </c:cat>
          <c:val>
            <c:numRef>
              <c:f>'Data for Figs 2.1'!$P$8:$P$17</c:f>
              <c:numCache>
                <c:formatCode>#,##0</c:formatCode>
                <c:ptCount val="10"/>
                <c:pt idx="0">
                  <c:v>9798</c:v>
                </c:pt>
                <c:pt idx="1">
                  <c:v>1039</c:v>
                </c:pt>
                <c:pt idx="2">
                  <c:v>13913</c:v>
                </c:pt>
                <c:pt idx="3">
                  <c:v>4860</c:v>
                </c:pt>
                <c:pt idx="4">
                  <c:v>29006</c:v>
                </c:pt>
                <c:pt idx="5">
                  <c:v>37057</c:v>
                </c:pt>
                <c:pt idx="6">
                  <c:v>41037</c:v>
                </c:pt>
                <c:pt idx="7">
                  <c:v>71878</c:v>
                </c:pt>
                <c:pt idx="8">
                  <c:v>21447</c:v>
                </c:pt>
                <c:pt idx="9">
                  <c:v>97623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B-47AD-AE07-7D761A4FEBA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2.1'!$O$8:$O$17</c:f>
              <c:strCache>
                <c:ptCount val="10"/>
                <c:pt idx="0">
                  <c:v>Coronary heart disease 3%</c:v>
                </c:pt>
                <c:pt idx="1">
                  <c:v>Stroke 0.3%</c:v>
                </c:pt>
                <c:pt idx="2">
                  <c:v>Other cardiovascular diseases 4.2%</c:v>
                </c:pt>
                <c:pt idx="3">
                  <c:v>All diseases of the nervous system 1.5%</c:v>
                </c:pt>
                <c:pt idx="4">
                  <c:v>All diseases of the respiratory system 8.8%</c:v>
                </c:pt>
                <c:pt idx="5">
                  <c:v>All cancer 11.3%</c:v>
                </c:pt>
                <c:pt idx="6">
                  <c:v>All diseases of the digestive system 12.5%</c:v>
                </c:pt>
                <c:pt idx="7">
                  <c:v>All diseases of the genitourinary system 21.8%</c:v>
                </c:pt>
                <c:pt idx="8">
                  <c:v>Injury and poisoning 6.5%</c:v>
                </c:pt>
                <c:pt idx="9">
                  <c:v>All other causes 29.7%</c:v>
                </c:pt>
              </c:strCache>
            </c:strRef>
          </c:cat>
          <c:val>
            <c:numRef>
              <c:f>'Data for Figs 2.1'!$Q$8:$Q$17</c:f>
              <c:numCache>
                <c:formatCode>0.0</c:formatCode>
                <c:ptCount val="10"/>
                <c:pt idx="0">
                  <c:v>2.9770748826398066</c:v>
                </c:pt>
                <c:pt idx="1">
                  <c:v>0.31569512176594805</c:v>
                </c:pt>
                <c:pt idx="2">
                  <c:v>4.2273977181228446</c:v>
                </c:pt>
                <c:pt idx="3">
                  <c:v>1.4766874800601615</c:v>
                </c:pt>
                <c:pt idx="4">
                  <c:v>8.8133327256430132</c:v>
                </c:pt>
                <c:pt idx="5">
                  <c:v>11.259590112878477</c:v>
                </c:pt>
                <c:pt idx="6">
                  <c:v>12.468893851693178</c:v>
                </c:pt>
                <c:pt idx="7">
                  <c:v>21.839782446865076</c:v>
                </c:pt>
                <c:pt idx="8">
                  <c:v>6.5165671573766017</c:v>
                </c:pt>
                <c:pt idx="9">
                  <c:v>29.662276104097351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B-47AD-AE07-7D761A4FEB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468143908453163"/>
          <c:y val="0.16968167962973837"/>
          <c:w val="0.38875854700854701"/>
          <c:h val="0.78747920900201396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2.1j: Inpatient episodes by main diagnosis in women for National Health Service hospitals, Northern Ireland, 2016/17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787091953823044E-2"/>
          <c:y val="0.25817585470085469"/>
          <c:w val="0.50284501086793731"/>
          <c:h val="0.506483760683760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2.1'!$O$29:$O$38</c:f>
              <c:strCache>
                <c:ptCount val="10"/>
                <c:pt idx="0">
                  <c:v>Coronary heart disease 1.4%</c:v>
                </c:pt>
                <c:pt idx="1">
                  <c:v>Stroke 0.4%</c:v>
                </c:pt>
                <c:pt idx="2">
                  <c:v>Other cardiovascular diseases 3.8%</c:v>
                </c:pt>
                <c:pt idx="3">
                  <c:v>All diseases of the nervous system 1.9%</c:v>
                </c:pt>
                <c:pt idx="4">
                  <c:v>All diseases of the respiratory system 9.5%</c:v>
                </c:pt>
                <c:pt idx="5">
                  <c:v>All cancer 12.4%</c:v>
                </c:pt>
                <c:pt idx="6">
                  <c:v>All diseases of the digestive system 12.7%</c:v>
                </c:pt>
                <c:pt idx="7">
                  <c:v>All diseases of the genitourinary system 18.8%</c:v>
                </c:pt>
                <c:pt idx="8">
                  <c:v>Injury and poisoning 6.3%</c:v>
                </c:pt>
                <c:pt idx="9">
                  <c:v>All other causes 32.4%</c:v>
                </c:pt>
              </c:strCache>
            </c:strRef>
          </c:cat>
          <c:val>
            <c:numRef>
              <c:f>'Data for Figs 2.1'!$P$29:$P$38</c:f>
              <c:numCache>
                <c:formatCode>#,##0</c:formatCode>
                <c:ptCount val="10"/>
                <c:pt idx="0">
                  <c:v>4464</c:v>
                </c:pt>
                <c:pt idx="1">
                  <c:v>1169</c:v>
                </c:pt>
                <c:pt idx="2">
                  <c:v>12132</c:v>
                </c:pt>
                <c:pt idx="3">
                  <c:v>6104</c:v>
                </c:pt>
                <c:pt idx="4">
                  <c:v>30531</c:v>
                </c:pt>
                <c:pt idx="5">
                  <c:v>39716</c:v>
                </c:pt>
                <c:pt idx="6">
                  <c:v>40844</c:v>
                </c:pt>
                <c:pt idx="7">
                  <c:v>60416</c:v>
                </c:pt>
                <c:pt idx="8">
                  <c:v>20306</c:v>
                </c:pt>
                <c:pt idx="9">
                  <c:v>103955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6-4492-8D49-52CB03AC589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2.1'!$O$29:$O$38</c:f>
              <c:strCache>
                <c:ptCount val="10"/>
                <c:pt idx="0">
                  <c:v>Coronary heart disease 1.4%</c:v>
                </c:pt>
                <c:pt idx="1">
                  <c:v>Stroke 0.4%</c:v>
                </c:pt>
                <c:pt idx="2">
                  <c:v>Other cardiovascular diseases 3.8%</c:v>
                </c:pt>
                <c:pt idx="3">
                  <c:v>All diseases of the nervous system 1.9%</c:v>
                </c:pt>
                <c:pt idx="4">
                  <c:v>All diseases of the respiratory system 9.5%</c:v>
                </c:pt>
                <c:pt idx="5">
                  <c:v>All cancer 12.4%</c:v>
                </c:pt>
                <c:pt idx="6">
                  <c:v>All diseases of the digestive system 12.7%</c:v>
                </c:pt>
                <c:pt idx="7">
                  <c:v>All diseases of the genitourinary system 18.8%</c:v>
                </c:pt>
                <c:pt idx="8">
                  <c:v>Injury and poisoning 6.3%</c:v>
                </c:pt>
                <c:pt idx="9">
                  <c:v>All other causes 32.4%</c:v>
                </c:pt>
              </c:strCache>
            </c:strRef>
          </c:cat>
          <c:val>
            <c:numRef>
              <c:f>'Data for Figs 2.1'!$Q$29:$Q$38</c:f>
              <c:numCache>
                <c:formatCode>0.0</c:formatCode>
                <c:ptCount val="10"/>
                <c:pt idx="0">
                  <c:v>1.3905935566673104</c:v>
                </c:pt>
                <c:pt idx="1">
                  <c:v>0.36415857252331674</c:v>
                </c:pt>
                <c:pt idx="2">
                  <c:v>3.779274424168416</c:v>
                </c:pt>
                <c:pt idx="3">
                  <c:v>1.9014747020379172</c:v>
                </c:pt>
                <c:pt idx="4">
                  <c:v>9.5108001520182928</c:v>
                </c:pt>
                <c:pt idx="5">
                  <c:v>12.372046078987209</c:v>
                </c:pt>
                <c:pt idx="6">
                  <c:v>12.72343262287626</c:v>
                </c:pt>
                <c:pt idx="7">
                  <c:v>18.820362974823528</c:v>
                </c:pt>
                <c:pt idx="8">
                  <c:v>6.3255808157899658</c:v>
                </c:pt>
                <c:pt idx="9">
                  <c:v>32.383322845732586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E6-4492-8D49-52CB03AC58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255959241841909"/>
          <c:y val="0.19618504273504273"/>
          <c:w val="0.34136897788027121"/>
          <c:h val="0.8038149572649572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Fig</a:t>
            </a:r>
            <a:r>
              <a:rPr lang="en-GB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2.2d Inpatient episodes for</a:t>
            </a:r>
            <a:r>
              <a:rPr lang="en-GB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cardiovascular conditions in England, 2005/06 to 2016/17</a:t>
            </a:r>
          </a:p>
        </c:rich>
      </c:tx>
      <c:layout>
        <c:manualLayout>
          <c:xMode val="edge"/>
          <c:yMode val="edge"/>
          <c:x val="0.11693180555555556"/>
          <c:y val="2.116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28923236447295"/>
          <c:y val="0.12966558867641545"/>
          <c:w val="0.74290295194582157"/>
          <c:h val="0.56046072365954258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figs 2.2 (2)'!$B$5</c:f>
              <c:strCache>
                <c:ptCount val="1"/>
                <c:pt idx="0">
                  <c:v>Cardiovascular disease (men)</c:v>
                </c:pt>
              </c:strCache>
            </c:strRef>
          </c:tx>
          <c:spPr>
            <a:ln w="38100">
              <a:solidFill>
                <a:srgbClr val="A6561F"/>
              </a:solidFill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2.2'!$C$5:$N$5</c:f>
              <c:numCache>
                <c:formatCode>#,##0</c:formatCode>
                <c:ptCount val="12"/>
                <c:pt idx="0">
                  <c:v>694974</c:v>
                </c:pt>
                <c:pt idx="1">
                  <c:v>705822</c:v>
                </c:pt>
                <c:pt idx="2">
                  <c:v>715200</c:v>
                </c:pt>
                <c:pt idx="3">
                  <c:v>741384</c:v>
                </c:pt>
                <c:pt idx="4">
                  <c:v>759672</c:v>
                </c:pt>
                <c:pt idx="5">
                  <c:v>767889</c:v>
                </c:pt>
                <c:pt idx="6">
                  <c:v>779921</c:v>
                </c:pt>
                <c:pt idx="7">
                  <c:v>777888</c:v>
                </c:pt>
                <c:pt idx="8">
                  <c:v>793952</c:v>
                </c:pt>
                <c:pt idx="9">
                  <c:v>804412</c:v>
                </c:pt>
                <c:pt idx="10">
                  <c:v>838567</c:v>
                </c:pt>
                <c:pt idx="11">
                  <c:v>811101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9F-4195-9650-9C841D3C795E}"/>
            </c:ext>
          </c:extLst>
        </c:ser>
        <c:ser>
          <c:idx val="2"/>
          <c:order val="1"/>
          <c:tx>
            <c:strRef>
              <c:f>'Data for figs 2.2 (2)'!$B$6</c:f>
              <c:strCache>
                <c:ptCount val="1"/>
                <c:pt idx="0">
                  <c:v>Cardiovascular disease (women)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2.2'!$C$6:$N$6</c:f>
              <c:numCache>
                <c:formatCode>#,##0</c:formatCode>
                <c:ptCount val="12"/>
                <c:pt idx="0">
                  <c:v>549030</c:v>
                </c:pt>
                <c:pt idx="1">
                  <c:v>549768</c:v>
                </c:pt>
                <c:pt idx="2">
                  <c:v>559474</c:v>
                </c:pt>
                <c:pt idx="3">
                  <c:v>580911</c:v>
                </c:pt>
                <c:pt idx="4">
                  <c:v>598575</c:v>
                </c:pt>
                <c:pt idx="5">
                  <c:v>603920</c:v>
                </c:pt>
                <c:pt idx="6">
                  <c:v>601714</c:v>
                </c:pt>
                <c:pt idx="7">
                  <c:v>596206</c:v>
                </c:pt>
                <c:pt idx="8">
                  <c:v>607280</c:v>
                </c:pt>
                <c:pt idx="9">
                  <c:v>618907</c:v>
                </c:pt>
                <c:pt idx="10">
                  <c:v>641753</c:v>
                </c:pt>
                <c:pt idx="11">
                  <c:v>607701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9F-4195-9650-9C841D3C795E}"/>
            </c:ext>
          </c:extLst>
        </c:ser>
        <c:ser>
          <c:idx val="3"/>
          <c:order val="2"/>
          <c:tx>
            <c:strRef>
              <c:f>'Data for figs 2.2 (2)'!$B$7</c:f>
              <c:strCache>
                <c:ptCount val="1"/>
                <c:pt idx="0">
                  <c:v>Coronary heart disease (men)</c:v>
                </c:pt>
              </c:strCache>
            </c:strRef>
          </c:tx>
          <c:spPr>
            <a:ln w="38100">
              <a:solidFill>
                <a:srgbClr val="D26E2A"/>
              </a:solidFill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2.2'!$C$7:$N$7</c:f>
              <c:numCache>
                <c:formatCode>#,##0</c:formatCode>
                <c:ptCount val="12"/>
                <c:pt idx="0">
                  <c:v>274816</c:v>
                </c:pt>
                <c:pt idx="1">
                  <c:v>276900</c:v>
                </c:pt>
                <c:pt idx="2">
                  <c:v>275069</c:v>
                </c:pt>
                <c:pt idx="3">
                  <c:v>274163</c:v>
                </c:pt>
                <c:pt idx="4">
                  <c:v>265667</c:v>
                </c:pt>
                <c:pt idx="5">
                  <c:v>263538</c:v>
                </c:pt>
                <c:pt idx="6">
                  <c:v>266954</c:v>
                </c:pt>
                <c:pt idx="7">
                  <c:v>265102</c:v>
                </c:pt>
                <c:pt idx="8">
                  <c:v>264934</c:v>
                </c:pt>
                <c:pt idx="9">
                  <c:v>260052</c:v>
                </c:pt>
                <c:pt idx="10">
                  <c:v>261024</c:v>
                </c:pt>
                <c:pt idx="11">
                  <c:v>263513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9F-4195-9650-9C841D3C795E}"/>
            </c:ext>
          </c:extLst>
        </c:ser>
        <c:ser>
          <c:idx val="4"/>
          <c:order val="3"/>
          <c:tx>
            <c:strRef>
              <c:f>'Data for figs 2.2 (2)'!$B$8</c:f>
              <c:strCache>
                <c:ptCount val="1"/>
                <c:pt idx="0">
                  <c:v>Coronary heart disease (women)</c:v>
                </c:pt>
              </c:strCache>
            </c:strRef>
          </c:tx>
          <c:spPr>
            <a:ln w="38100">
              <a:solidFill>
                <a:srgbClr val="F1A78A"/>
              </a:solidFill>
              <a:prstDash val="sysDash"/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2.2'!$C$8:$N$8</c:f>
              <c:numCache>
                <c:formatCode>#,##0</c:formatCode>
                <c:ptCount val="12"/>
                <c:pt idx="0">
                  <c:v>153446</c:v>
                </c:pt>
                <c:pt idx="1">
                  <c:v>151013</c:v>
                </c:pt>
                <c:pt idx="2">
                  <c:v>149178</c:v>
                </c:pt>
                <c:pt idx="3">
                  <c:v>148171</c:v>
                </c:pt>
                <c:pt idx="4">
                  <c:v>142008</c:v>
                </c:pt>
                <c:pt idx="5">
                  <c:v>141558</c:v>
                </c:pt>
                <c:pt idx="6">
                  <c:v>142554</c:v>
                </c:pt>
                <c:pt idx="7">
                  <c:v>138987</c:v>
                </c:pt>
                <c:pt idx="8">
                  <c:v>136073</c:v>
                </c:pt>
                <c:pt idx="9">
                  <c:v>133479</c:v>
                </c:pt>
                <c:pt idx="10">
                  <c:v>132863</c:v>
                </c:pt>
                <c:pt idx="11">
                  <c:v>132803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B9F-4195-9650-9C841D3C795E}"/>
            </c:ext>
          </c:extLst>
        </c:ser>
        <c:ser>
          <c:idx val="5"/>
          <c:order val="4"/>
          <c:tx>
            <c:strRef>
              <c:f>'Data for figs 2.2 (2)'!$B$9</c:f>
              <c:strCache>
                <c:ptCount val="1"/>
                <c:pt idx="0">
                  <c:v>Stroke (men)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2.2'!$C$9:$N$9</c:f>
              <c:numCache>
                <c:formatCode>#,##0</c:formatCode>
                <c:ptCount val="12"/>
                <c:pt idx="0">
                  <c:v>85041</c:v>
                </c:pt>
                <c:pt idx="1">
                  <c:v>84271</c:v>
                </c:pt>
                <c:pt idx="2">
                  <c:v>86372</c:v>
                </c:pt>
                <c:pt idx="3">
                  <c:v>91363</c:v>
                </c:pt>
                <c:pt idx="4">
                  <c:v>97878</c:v>
                </c:pt>
                <c:pt idx="5">
                  <c:v>96364</c:v>
                </c:pt>
                <c:pt idx="6">
                  <c:v>95294</c:v>
                </c:pt>
                <c:pt idx="7">
                  <c:v>96502</c:v>
                </c:pt>
                <c:pt idx="8">
                  <c:v>97593</c:v>
                </c:pt>
                <c:pt idx="9">
                  <c:v>98597</c:v>
                </c:pt>
                <c:pt idx="10">
                  <c:v>102188</c:v>
                </c:pt>
                <c:pt idx="11">
                  <c:v>103758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B9F-4195-9650-9C841D3C795E}"/>
            </c:ext>
          </c:extLst>
        </c:ser>
        <c:ser>
          <c:idx val="6"/>
          <c:order val="5"/>
          <c:tx>
            <c:strRef>
              <c:f>'Data for figs 2.2 (2)'!$B$10</c:f>
              <c:strCache>
                <c:ptCount val="1"/>
                <c:pt idx="0">
                  <c:v>Stroke (women)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2.2'!$C$10:$N$10</c:f>
              <c:numCache>
                <c:formatCode>#,##0</c:formatCode>
                <c:ptCount val="12"/>
                <c:pt idx="0">
                  <c:v>93280</c:v>
                </c:pt>
                <c:pt idx="1">
                  <c:v>92181</c:v>
                </c:pt>
                <c:pt idx="2">
                  <c:v>93627</c:v>
                </c:pt>
                <c:pt idx="3">
                  <c:v>98738</c:v>
                </c:pt>
                <c:pt idx="4">
                  <c:v>105827</c:v>
                </c:pt>
                <c:pt idx="5">
                  <c:v>101971</c:v>
                </c:pt>
                <c:pt idx="6">
                  <c:v>99142</c:v>
                </c:pt>
                <c:pt idx="7">
                  <c:v>99579</c:v>
                </c:pt>
                <c:pt idx="8">
                  <c:v>99763</c:v>
                </c:pt>
                <c:pt idx="9">
                  <c:v>99196</c:v>
                </c:pt>
                <c:pt idx="10">
                  <c:v>101394</c:v>
                </c:pt>
                <c:pt idx="11">
                  <c:v>101922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B9F-4195-9650-9C841D3C795E}"/>
            </c:ext>
          </c:extLst>
        </c:ser>
        <c:ser>
          <c:idx val="7"/>
          <c:order val="6"/>
          <c:tx>
            <c:strRef>
              <c:f>'Data for figs 2.2'!$B$11</c:f>
              <c:strCache>
                <c:ptCount val="1"/>
                <c:pt idx="0">
                  <c:v>Other cardiovascular disease (men)</c:v>
                </c:pt>
              </c:strCache>
            </c:strRef>
          </c:tx>
          <c:spPr>
            <a:ln w="38100">
              <a:solidFill>
                <a:srgbClr val="F4BDA9"/>
              </a:solidFill>
            </a:ln>
          </c:spPr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2.2'!$C$11:$N$11</c:f>
              <c:numCache>
                <c:formatCode>#,##0</c:formatCode>
                <c:ptCount val="12"/>
                <c:pt idx="0">
                  <c:v>335117</c:v>
                </c:pt>
                <c:pt idx="1">
                  <c:v>344651</c:v>
                </c:pt>
                <c:pt idx="2">
                  <c:v>353759</c:v>
                </c:pt>
                <c:pt idx="3">
                  <c:v>375858</c:v>
                </c:pt>
                <c:pt idx="4">
                  <c:v>396127</c:v>
                </c:pt>
                <c:pt idx="5">
                  <c:v>407987</c:v>
                </c:pt>
                <c:pt idx="6">
                  <c:v>417673</c:v>
                </c:pt>
                <c:pt idx="7">
                  <c:v>416284</c:v>
                </c:pt>
                <c:pt idx="8">
                  <c:v>431425</c:v>
                </c:pt>
                <c:pt idx="9">
                  <c:v>445763</c:v>
                </c:pt>
                <c:pt idx="10">
                  <c:v>475355</c:v>
                </c:pt>
                <c:pt idx="11">
                  <c:v>443830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B9F-4195-9650-9C841D3C795E}"/>
            </c:ext>
          </c:extLst>
        </c:ser>
        <c:ser>
          <c:idx val="8"/>
          <c:order val="7"/>
          <c:tx>
            <c:strRef>
              <c:f>'Data for figs 2.2'!$B$12</c:f>
              <c:strCache>
                <c:ptCount val="1"/>
                <c:pt idx="0">
                  <c:v>Other cardiovascular disease (women)</c:v>
                </c:pt>
              </c:strCache>
            </c:strRef>
          </c:tx>
          <c:marker>
            <c:symbol val="none"/>
          </c:marker>
          <c:cat>
            <c:strRef>
              <c:f>'Data for figs 2.2'!$C$3:$N$3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2.2'!$C$12:$N$12</c:f>
              <c:numCache>
                <c:formatCode>#,##0</c:formatCode>
                <c:ptCount val="12"/>
                <c:pt idx="0">
                  <c:v>302304</c:v>
                </c:pt>
                <c:pt idx="1">
                  <c:v>306574</c:v>
                </c:pt>
                <c:pt idx="2">
                  <c:v>316669</c:v>
                </c:pt>
                <c:pt idx="3">
                  <c:v>334002</c:v>
                </c:pt>
                <c:pt idx="4">
                  <c:v>350740</c:v>
                </c:pt>
                <c:pt idx="5">
                  <c:v>360391</c:v>
                </c:pt>
                <c:pt idx="6">
                  <c:v>360018</c:v>
                </c:pt>
                <c:pt idx="7">
                  <c:v>357640</c:v>
                </c:pt>
                <c:pt idx="8">
                  <c:v>371444</c:v>
                </c:pt>
                <c:pt idx="9">
                  <c:v>386232</c:v>
                </c:pt>
                <c:pt idx="10">
                  <c:v>407496</c:v>
                </c:pt>
                <c:pt idx="11">
                  <c:v>372976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B9F-4195-9650-9C841D3C7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9312"/>
        <c:axId val="124270848"/>
      </c:lineChart>
      <c:catAx>
        <c:axId val="12426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4270848"/>
        <c:crosses val="autoZero"/>
        <c:auto val="1"/>
        <c:lblAlgn val="ctr"/>
        <c:lblOffset val="100"/>
        <c:noMultiLvlLbl val="0"/>
      </c:catAx>
      <c:valAx>
        <c:axId val="124270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b="0">
                    <a:latin typeface="Arial" panose="020B0604020202020204" pitchFamily="34" charset="0"/>
                    <a:cs typeface="Arial" panose="020B0604020202020204" pitchFamily="34" charset="0"/>
                  </a:rPr>
                  <a:t>Number of inpatient episodes</a:t>
                </a:r>
              </a:p>
            </c:rich>
          </c:tx>
          <c:layout>
            <c:manualLayout>
              <c:xMode val="edge"/>
              <c:yMode val="edge"/>
              <c:x val="2.1399176954732511E-2"/>
              <c:y val="0.2266661979752530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4269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1763055555555565E-2"/>
          <c:y val="0.84064888888888889"/>
          <c:w val="0.80292394932114963"/>
          <c:h val="0.12066062054743157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 2.2e Inpatient episodes for cardiovascular conditions in Scotland, 2009/10 to 2014/15</a:t>
            </a:r>
            <a:endParaRPr lang="en-GB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775513888888889"/>
          <c:y val="2.11667922632504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43083333333334"/>
          <c:y val="0.10675418546533"/>
          <c:w val="0.70439166666666664"/>
          <c:h val="0.66747375031399148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figs 2.2'!$B$18</c:f>
              <c:strCache>
                <c:ptCount val="1"/>
                <c:pt idx="0">
                  <c:v>Cardiovascular disease (men)</c:v>
                </c:pt>
              </c:strCache>
            </c:strRef>
          </c:tx>
          <c:spPr>
            <a:ln w="38100">
              <a:solidFill>
                <a:srgbClr val="A6561F"/>
              </a:solidFill>
              <a:prstDash val="sysDash"/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(2)'!$C$18:$H$18</c:f>
              <c:numCache>
                <c:formatCode>#,##0</c:formatCode>
                <c:ptCount val="6"/>
                <c:pt idx="0">
                  <c:v>80575</c:v>
                </c:pt>
                <c:pt idx="1">
                  <c:v>83336</c:v>
                </c:pt>
                <c:pt idx="2">
                  <c:v>83040</c:v>
                </c:pt>
                <c:pt idx="3">
                  <c:v>83723</c:v>
                </c:pt>
                <c:pt idx="4">
                  <c:v>87460</c:v>
                </c:pt>
                <c:pt idx="5" formatCode="General">
                  <c:v>88497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7D-4FC2-9168-14FD95185CB5}"/>
            </c:ext>
          </c:extLst>
        </c:ser>
        <c:ser>
          <c:idx val="1"/>
          <c:order val="1"/>
          <c:tx>
            <c:strRef>
              <c:f>'Data for figs 2.2'!$B$19</c:f>
              <c:strCache>
                <c:ptCount val="1"/>
                <c:pt idx="0">
                  <c:v>Cardiovascular disease (women)</c:v>
                </c:pt>
              </c:strCache>
            </c:strRef>
          </c:tx>
          <c:spPr>
            <a:ln w="38100">
              <a:solidFill>
                <a:srgbClr val="A6561F"/>
              </a:solidFill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(2)'!$C$19:$H$19</c:f>
              <c:numCache>
                <c:formatCode>#,##0</c:formatCode>
                <c:ptCount val="6"/>
                <c:pt idx="0">
                  <c:v>64325</c:v>
                </c:pt>
                <c:pt idx="1">
                  <c:v>65696</c:v>
                </c:pt>
                <c:pt idx="2">
                  <c:v>65699</c:v>
                </c:pt>
                <c:pt idx="3">
                  <c:v>65043</c:v>
                </c:pt>
                <c:pt idx="4">
                  <c:v>69838</c:v>
                </c:pt>
                <c:pt idx="5" formatCode="General">
                  <c:v>69179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7D-4FC2-9168-14FD95185CB5}"/>
            </c:ext>
          </c:extLst>
        </c:ser>
        <c:ser>
          <c:idx val="2"/>
          <c:order val="2"/>
          <c:tx>
            <c:strRef>
              <c:f>'Data for figs 2.2'!$B$20</c:f>
              <c:strCache>
                <c:ptCount val="1"/>
                <c:pt idx="0">
                  <c:v>Coronary heart disease (men)</c:v>
                </c:pt>
              </c:strCache>
            </c:strRef>
          </c:tx>
          <c:spPr>
            <a:ln w="38100">
              <a:solidFill>
                <a:srgbClr val="D26E2A"/>
              </a:solidFill>
              <a:prstDash val="sysDash"/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(2)'!$C$20:$H$20</c:f>
              <c:numCache>
                <c:formatCode>#,##0</c:formatCode>
                <c:ptCount val="6"/>
                <c:pt idx="0">
                  <c:v>30871</c:v>
                </c:pt>
                <c:pt idx="1">
                  <c:v>32357</c:v>
                </c:pt>
                <c:pt idx="2">
                  <c:v>31154</c:v>
                </c:pt>
                <c:pt idx="3">
                  <c:v>31154</c:v>
                </c:pt>
                <c:pt idx="4">
                  <c:v>31695</c:v>
                </c:pt>
                <c:pt idx="5" formatCode="General">
                  <c:v>31625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7D-4FC2-9168-14FD95185CB5}"/>
            </c:ext>
          </c:extLst>
        </c:ser>
        <c:ser>
          <c:idx val="3"/>
          <c:order val="3"/>
          <c:tx>
            <c:strRef>
              <c:f>'Data for figs 2.2'!$B$21</c:f>
              <c:strCache>
                <c:ptCount val="1"/>
                <c:pt idx="0">
                  <c:v>Coronary heart disease (women)</c:v>
                </c:pt>
              </c:strCache>
            </c:strRef>
          </c:tx>
          <c:spPr>
            <a:ln w="38100">
              <a:solidFill>
                <a:srgbClr val="D26E2A"/>
              </a:solidFill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(2)'!$C$21:$H$21</c:f>
              <c:numCache>
                <c:formatCode>#,##0</c:formatCode>
                <c:ptCount val="6"/>
                <c:pt idx="0">
                  <c:v>17052</c:v>
                </c:pt>
                <c:pt idx="1">
                  <c:v>17800</c:v>
                </c:pt>
                <c:pt idx="2">
                  <c:v>17545</c:v>
                </c:pt>
                <c:pt idx="3">
                  <c:v>16486</c:v>
                </c:pt>
                <c:pt idx="4">
                  <c:v>17920</c:v>
                </c:pt>
                <c:pt idx="5" formatCode="General">
                  <c:v>16711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87D-4FC2-9168-14FD95185CB5}"/>
            </c:ext>
          </c:extLst>
        </c:ser>
        <c:ser>
          <c:idx val="4"/>
          <c:order val="4"/>
          <c:tx>
            <c:strRef>
              <c:f>'Data for figs 2.2'!$B$22</c:f>
              <c:strCache>
                <c:ptCount val="1"/>
                <c:pt idx="0">
                  <c:v>Stroke (men)</c:v>
                </c:pt>
              </c:strCache>
            </c:strRef>
          </c:tx>
          <c:spPr>
            <a:ln w="38100">
              <a:solidFill>
                <a:srgbClr val="F1A78A"/>
              </a:solidFill>
              <a:prstDash val="sysDash"/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(2)'!$C$22:$H$22</c:f>
              <c:numCache>
                <c:formatCode>#,##0</c:formatCode>
                <c:ptCount val="6"/>
                <c:pt idx="0">
                  <c:v>10898</c:v>
                </c:pt>
                <c:pt idx="1">
                  <c:v>10965</c:v>
                </c:pt>
                <c:pt idx="2">
                  <c:v>10864</c:v>
                </c:pt>
                <c:pt idx="3">
                  <c:v>11565</c:v>
                </c:pt>
                <c:pt idx="4">
                  <c:v>9430</c:v>
                </c:pt>
                <c:pt idx="5" formatCode="General">
                  <c:v>13025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87D-4FC2-9168-14FD95185CB5}"/>
            </c:ext>
          </c:extLst>
        </c:ser>
        <c:ser>
          <c:idx val="5"/>
          <c:order val="5"/>
          <c:tx>
            <c:strRef>
              <c:f>'Data for figs 2.2'!$B$23</c:f>
              <c:strCache>
                <c:ptCount val="1"/>
                <c:pt idx="0">
                  <c:v>Stroke (women)</c:v>
                </c:pt>
              </c:strCache>
            </c:strRef>
          </c:tx>
          <c:spPr>
            <a:ln w="38100">
              <a:solidFill>
                <a:srgbClr val="F1A78A"/>
              </a:solidFill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(2)'!$C$23:$H$23</c:f>
              <c:numCache>
                <c:formatCode>#,##0</c:formatCode>
                <c:ptCount val="6"/>
                <c:pt idx="0">
                  <c:v>11543</c:v>
                </c:pt>
                <c:pt idx="1">
                  <c:v>11674</c:v>
                </c:pt>
                <c:pt idx="2">
                  <c:v>11798</c:v>
                </c:pt>
                <c:pt idx="3">
                  <c:v>12172</c:v>
                </c:pt>
                <c:pt idx="4">
                  <c:v>9827</c:v>
                </c:pt>
                <c:pt idx="5" formatCode="General">
                  <c:v>13582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87D-4FC2-9168-14FD95185CB5}"/>
            </c:ext>
          </c:extLst>
        </c:ser>
        <c:ser>
          <c:idx val="6"/>
          <c:order val="6"/>
          <c:tx>
            <c:strRef>
              <c:f>'Data for figs 2.2'!$B$24</c:f>
              <c:strCache>
                <c:ptCount val="1"/>
                <c:pt idx="0">
                  <c:v>Other cardiovascular disease (men)</c:v>
                </c:pt>
              </c:strCache>
            </c:strRef>
          </c:tx>
          <c:spPr>
            <a:ln w="38100">
              <a:solidFill>
                <a:srgbClr val="FAD9C2"/>
              </a:solidFill>
              <a:prstDash val="sysDash"/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(2)'!$C$24:$H$24</c:f>
              <c:numCache>
                <c:formatCode>#,##0</c:formatCode>
                <c:ptCount val="6"/>
                <c:pt idx="0">
                  <c:v>38806</c:v>
                </c:pt>
                <c:pt idx="1">
                  <c:v>40014</c:v>
                </c:pt>
                <c:pt idx="2">
                  <c:v>41022</c:v>
                </c:pt>
                <c:pt idx="3">
                  <c:v>41004</c:v>
                </c:pt>
                <c:pt idx="4">
                  <c:v>46335</c:v>
                </c:pt>
                <c:pt idx="5" formatCode="General">
                  <c:v>43847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87D-4FC2-9168-14FD95185CB5}"/>
            </c:ext>
          </c:extLst>
        </c:ser>
        <c:ser>
          <c:idx val="7"/>
          <c:order val="7"/>
          <c:tx>
            <c:strRef>
              <c:f>'Data for figs 2.2'!$B$25</c:f>
              <c:strCache>
                <c:ptCount val="1"/>
                <c:pt idx="0">
                  <c:v>Other cardiovascular disease (women)</c:v>
                </c:pt>
              </c:strCache>
            </c:strRef>
          </c:tx>
          <c:spPr>
            <a:ln w="38100">
              <a:solidFill>
                <a:srgbClr val="FAD9C2"/>
              </a:solidFill>
            </a:ln>
          </c:spPr>
          <c:marker>
            <c:symbol val="none"/>
          </c:marker>
          <c:cat>
            <c:strRef>
              <c:f>'Data for figs 2.2'!$C$16:$H$16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(2)'!$C$25:$H$25</c:f>
              <c:numCache>
                <c:formatCode>#,##0</c:formatCode>
                <c:ptCount val="6"/>
                <c:pt idx="0">
                  <c:v>35730</c:v>
                </c:pt>
                <c:pt idx="1">
                  <c:v>36222</c:v>
                </c:pt>
                <c:pt idx="2">
                  <c:v>36356</c:v>
                </c:pt>
                <c:pt idx="3">
                  <c:v>36385</c:v>
                </c:pt>
                <c:pt idx="4">
                  <c:v>42091</c:v>
                </c:pt>
                <c:pt idx="5" formatCode="General">
                  <c:v>38886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87D-4FC2-9168-14FD95185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54944"/>
        <c:axId val="124356480"/>
      </c:lineChart>
      <c:catAx>
        <c:axId val="12435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4356480"/>
        <c:crosses val="autoZero"/>
        <c:auto val="1"/>
        <c:lblAlgn val="ctr"/>
        <c:lblOffset val="100"/>
        <c:noMultiLvlLbl val="0"/>
      </c:catAx>
      <c:valAx>
        <c:axId val="12435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b="0">
                    <a:latin typeface="Arial" panose="020B0604020202020204" pitchFamily="34" charset="0"/>
                    <a:cs typeface="Arial" panose="020B0604020202020204" pitchFamily="34" charset="0"/>
                  </a:rPr>
                  <a:t>Number</a:t>
                </a:r>
                <a:r>
                  <a:rPr lang="en-GB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inpatient episodes</a:t>
                </a:r>
                <a:endParaRPr lang="en-GB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2853750000000001E-2"/>
              <c:y val="0.216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4354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4502777777777718E-3"/>
          <c:y val="0.84004444444444448"/>
          <c:w val="0.80457750000000017"/>
          <c:h val="0.15157777777777781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 2.2f Inpatient episodes for cardiovascular conditions in Wales, 2005/06 to 2016/17</a:t>
            </a:r>
            <a:endParaRPr lang="en-GB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54513888888887"/>
          <c:y val="0.10664940105486058"/>
          <c:w val="0.75831322230727971"/>
          <c:h val="0.59477763325627553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figs 2.2 (2)'!$B$30</c:f>
              <c:strCache>
                <c:ptCount val="1"/>
                <c:pt idx="0">
                  <c:v>Cardiovascular disease (men)</c:v>
                </c:pt>
              </c:strCache>
            </c:strRef>
          </c:tx>
          <c:spPr>
            <a:ln w="38100">
              <a:solidFill>
                <a:srgbClr val="A6561F"/>
              </a:solidFill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2.2'!$C$30:$N$30</c:f>
              <c:numCache>
                <c:formatCode>#,##0</c:formatCode>
                <c:ptCount val="12"/>
                <c:pt idx="0">
                  <c:v>40598</c:v>
                </c:pt>
                <c:pt idx="1">
                  <c:v>41128</c:v>
                </c:pt>
                <c:pt idx="2">
                  <c:v>41525</c:v>
                </c:pt>
                <c:pt idx="3">
                  <c:v>43120</c:v>
                </c:pt>
                <c:pt idx="4">
                  <c:v>44510</c:v>
                </c:pt>
                <c:pt idx="5">
                  <c:v>44492</c:v>
                </c:pt>
                <c:pt idx="6">
                  <c:v>42800</c:v>
                </c:pt>
                <c:pt idx="7">
                  <c:v>45446</c:v>
                </c:pt>
                <c:pt idx="8">
                  <c:v>49671</c:v>
                </c:pt>
                <c:pt idx="9">
                  <c:v>46862</c:v>
                </c:pt>
                <c:pt idx="10">
                  <c:v>47575</c:v>
                </c:pt>
                <c:pt idx="11">
                  <c:v>45283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D1-4A82-91F3-0A92347DF3AC}"/>
            </c:ext>
          </c:extLst>
        </c:ser>
        <c:ser>
          <c:idx val="2"/>
          <c:order val="1"/>
          <c:tx>
            <c:strRef>
              <c:f>'Data for figs 2.2 (2)'!$B$31</c:f>
              <c:strCache>
                <c:ptCount val="1"/>
                <c:pt idx="0">
                  <c:v>Cardiovascular disease (women)</c:v>
                </c:pt>
              </c:strCache>
            </c:strRef>
          </c:tx>
          <c:spPr>
            <a:ln w="38100">
              <a:solidFill>
                <a:srgbClr val="D26E2A"/>
              </a:solidFill>
              <a:prstDash val="sysDash"/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2.2'!$C$31:$N$31</c:f>
              <c:numCache>
                <c:formatCode>#,##0</c:formatCode>
                <c:ptCount val="12"/>
                <c:pt idx="0">
                  <c:v>34220</c:v>
                </c:pt>
                <c:pt idx="1">
                  <c:v>34207</c:v>
                </c:pt>
                <c:pt idx="2">
                  <c:v>34456</c:v>
                </c:pt>
                <c:pt idx="3">
                  <c:v>35594</c:v>
                </c:pt>
                <c:pt idx="4">
                  <c:v>37089</c:v>
                </c:pt>
                <c:pt idx="5">
                  <c:v>36410</c:v>
                </c:pt>
                <c:pt idx="6">
                  <c:v>34789</c:v>
                </c:pt>
                <c:pt idx="7">
                  <c:v>35507</c:v>
                </c:pt>
                <c:pt idx="8">
                  <c:v>38434</c:v>
                </c:pt>
                <c:pt idx="9">
                  <c:v>36446</c:v>
                </c:pt>
                <c:pt idx="10">
                  <c:v>37493</c:v>
                </c:pt>
                <c:pt idx="11">
                  <c:v>33884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D1-4A82-91F3-0A92347DF3AC}"/>
            </c:ext>
          </c:extLst>
        </c:ser>
        <c:ser>
          <c:idx val="3"/>
          <c:order val="2"/>
          <c:tx>
            <c:strRef>
              <c:f>'Data for figs 2.2 (2)'!$B$32</c:f>
              <c:strCache>
                <c:ptCount val="1"/>
                <c:pt idx="0">
                  <c:v>Coronary heart disease (men)</c:v>
                </c:pt>
              </c:strCache>
            </c:strRef>
          </c:tx>
          <c:spPr>
            <a:ln w="38100">
              <a:solidFill>
                <a:srgbClr val="D26E2A"/>
              </a:solidFill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2.2'!$C$32:$N$32</c:f>
              <c:numCache>
                <c:formatCode>#,##0</c:formatCode>
                <c:ptCount val="12"/>
                <c:pt idx="0">
                  <c:v>15153</c:v>
                </c:pt>
                <c:pt idx="1">
                  <c:v>15597</c:v>
                </c:pt>
                <c:pt idx="2">
                  <c:v>15821</c:v>
                </c:pt>
                <c:pt idx="3">
                  <c:v>15946</c:v>
                </c:pt>
                <c:pt idx="4">
                  <c:v>15915</c:v>
                </c:pt>
                <c:pt idx="5">
                  <c:v>15621</c:v>
                </c:pt>
                <c:pt idx="6">
                  <c:v>15240</c:v>
                </c:pt>
                <c:pt idx="7">
                  <c:v>15745</c:v>
                </c:pt>
                <c:pt idx="8">
                  <c:v>16806</c:v>
                </c:pt>
                <c:pt idx="9">
                  <c:v>15129</c:v>
                </c:pt>
                <c:pt idx="10">
                  <c:v>15128</c:v>
                </c:pt>
                <c:pt idx="11">
                  <c:v>14620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D1-4A82-91F3-0A92347DF3AC}"/>
            </c:ext>
          </c:extLst>
        </c:ser>
        <c:ser>
          <c:idx val="4"/>
          <c:order val="3"/>
          <c:tx>
            <c:strRef>
              <c:f>'Data for figs 2.2 (2)'!$B$33</c:f>
              <c:strCache>
                <c:ptCount val="1"/>
                <c:pt idx="0">
                  <c:v>Coronary heart disease (women)</c:v>
                </c:pt>
              </c:strCache>
            </c:strRef>
          </c:tx>
          <c:spPr>
            <a:ln w="38100">
              <a:solidFill>
                <a:srgbClr val="F1A78A"/>
              </a:solidFill>
              <a:prstDash val="sysDash"/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2.2'!$C$33:$N$33</c:f>
              <c:numCache>
                <c:formatCode>#,##0</c:formatCode>
                <c:ptCount val="12"/>
                <c:pt idx="0">
                  <c:v>9357</c:v>
                </c:pt>
                <c:pt idx="1">
                  <c:v>9461</c:v>
                </c:pt>
                <c:pt idx="2">
                  <c:v>9335</c:v>
                </c:pt>
                <c:pt idx="3">
                  <c:v>9128</c:v>
                </c:pt>
                <c:pt idx="4">
                  <c:v>8978</c:v>
                </c:pt>
                <c:pt idx="5">
                  <c:v>8679</c:v>
                </c:pt>
                <c:pt idx="6">
                  <c:v>8664</c:v>
                </c:pt>
                <c:pt idx="7">
                  <c:v>8590</c:v>
                </c:pt>
                <c:pt idx="8">
                  <c:v>8841</c:v>
                </c:pt>
                <c:pt idx="9">
                  <c:v>7703</c:v>
                </c:pt>
                <c:pt idx="10">
                  <c:v>8270</c:v>
                </c:pt>
                <c:pt idx="11">
                  <c:v>7779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9D1-4A82-91F3-0A92347DF3AC}"/>
            </c:ext>
          </c:extLst>
        </c:ser>
        <c:ser>
          <c:idx val="5"/>
          <c:order val="4"/>
          <c:tx>
            <c:strRef>
              <c:f>'Data for figs 2.2 (2)'!$B$34</c:f>
              <c:strCache>
                <c:ptCount val="1"/>
                <c:pt idx="0">
                  <c:v>Stroke (men)</c:v>
                </c:pt>
              </c:strCache>
            </c:strRef>
          </c:tx>
          <c:spPr>
            <a:ln w="38100">
              <a:solidFill>
                <a:srgbClr val="F1A78A"/>
              </a:solidFill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2.2'!$C$34:$N$34</c:f>
              <c:numCache>
                <c:formatCode>#,##0</c:formatCode>
                <c:ptCount val="12"/>
                <c:pt idx="0">
                  <c:v>5461</c:v>
                </c:pt>
                <c:pt idx="1">
                  <c:v>5460</c:v>
                </c:pt>
                <c:pt idx="2">
                  <c:v>5304</c:v>
                </c:pt>
                <c:pt idx="3">
                  <c:v>5715</c:v>
                </c:pt>
                <c:pt idx="4">
                  <c:v>5827</c:v>
                </c:pt>
                <c:pt idx="5">
                  <c:v>6045</c:v>
                </c:pt>
                <c:pt idx="6">
                  <c:v>5389</c:v>
                </c:pt>
                <c:pt idx="7">
                  <c:v>5672</c:v>
                </c:pt>
                <c:pt idx="8">
                  <c:v>6617</c:v>
                </c:pt>
                <c:pt idx="9">
                  <c:v>6009</c:v>
                </c:pt>
                <c:pt idx="10">
                  <c:v>5961</c:v>
                </c:pt>
                <c:pt idx="11">
                  <c:v>5960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9D1-4A82-91F3-0A92347DF3AC}"/>
            </c:ext>
          </c:extLst>
        </c:ser>
        <c:ser>
          <c:idx val="6"/>
          <c:order val="5"/>
          <c:tx>
            <c:strRef>
              <c:f>'Data for figs 2.2'!$B$35</c:f>
              <c:strCache>
                <c:ptCount val="1"/>
                <c:pt idx="0">
                  <c:v>Stroke (women)</c:v>
                </c:pt>
              </c:strCache>
            </c:strRef>
          </c:tx>
          <c:spPr>
            <a:ln w="38100">
              <a:solidFill>
                <a:srgbClr val="F4BDA9"/>
              </a:solidFill>
              <a:prstDash val="sysDash"/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2.2'!$C$35:$N$35</c:f>
              <c:numCache>
                <c:formatCode>#,##0</c:formatCode>
                <c:ptCount val="12"/>
                <c:pt idx="0">
                  <c:v>6199</c:v>
                </c:pt>
                <c:pt idx="1">
                  <c:v>5683</c:v>
                </c:pt>
                <c:pt idx="2">
                  <c:v>5884</c:v>
                </c:pt>
                <c:pt idx="3">
                  <c:v>6598</c:v>
                </c:pt>
                <c:pt idx="4">
                  <c:v>6584</c:v>
                </c:pt>
                <c:pt idx="5">
                  <c:v>6426</c:v>
                </c:pt>
                <c:pt idx="6">
                  <c:v>6071</c:v>
                </c:pt>
                <c:pt idx="7">
                  <c:v>6408</c:v>
                </c:pt>
                <c:pt idx="8">
                  <c:v>6648</c:v>
                </c:pt>
                <c:pt idx="9">
                  <c:v>6467</c:v>
                </c:pt>
                <c:pt idx="10">
                  <c:v>6444</c:v>
                </c:pt>
                <c:pt idx="11">
                  <c:v>5688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9D1-4A82-91F3-0A92347DF3AC}"/>
            </c:ext>
          </c:extLst>
        </c:ser>
        <c:ser>
          <c:idx val="7"/>
          <c:order val="6"/>
          <c:tx>
            <c:strRef>
              <c:f>'Data for figs 2.2'!$B$36</c:f>
              <c:strCache>
                <c:ptCount val="1"/>
                <c:pt idx="0">
                  <c:v>Other cardiovascular disease (men)</c:v>
                </c:pt>
              </c:strCache>
            </c:strRef>
          </c:tx>
          <c:spPr>
            <a:ln w="38100">
              <a:solidFill>
                <a:srgbClr val="F4BDA9"/>
              </a:solidFill>
            </a:ln>
          </c:spPr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2.2'!$C$36:$N$36</c:f>
              <c:numCache>
                <c:formatCode>#,##0</c:formatCode>
                <c:ptCount val="12"/>
                <c:pt idx="0">
                  <c:v>19984</c:v>
                </c:pt>
                <c:pt idx="1">
                  <c:v>20071</c:v>
                </c:pt>
                <c:pt idx="2">
                  <c:v>20400</c:v>
                </c:pt>
                <c:pt idx="3">
                  <c:v>21459</c:v>
                </c:pt>
                <c:pt idx="4">
                  <c:v>22768</c:v>
                </c:pt>
                <c:pt idx="5">
                  <c:v>22826</c:v>
                </c:pt>
                <c:pt idx="6">
                  <c:v>22171</c:v>
                </c:pt>
                <c:pt idx="7">
                  <c:v>24029</c:v>
                </c:pt>
                <c:pt idx="8">
                  <c:v>26248</c:v>
                </c:pt>
                <c:pt idx="9">
                  <c:v>25724</c:v>
                </c:pt>
                <c:pt idx="10">
                  <c:v>26486</c:v>
                </c:pt>
                <c:pt idx="11">
                  <c:v>24703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9D1-4A82-91F3-0A92347DF3AC}"/>
            </c:ext>
          </c:extLst>
        </c:ser>
        <c:ser>
          <c:idx val="8"/>
          <c:order val="7"/>
          <c:tx>
            <c:strRef>
              <c:f>'Data for figs 2.2'!$B$37</c:f>
              <c:strCache>
                <c:ptCount val="1"/>
                <c:pt idx="0">
                  <c:v>Other cardiovascular disease (women)</c:v>
                </c:pt>
              </c:strCache>
            </c:strRef>
          </c:tx>
          <c:marker>
            <c:symbol val="none"/>
          </c:marker>
          <c:cat>
            <c:strRef>
              <c:f>'Data for figs 2.2'!$C$28:$N$28</c:f>
              <c:strCache>
                <c:ptCount val="12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  <c:pt idx="10">
                  <c:v>2015/16</c:v>
                </c:pt>
                <c:pt idx="11">
                  <c:v>2016/17</c:v>
                </c:pt>
              </c:strCache>
            </c:strRef>
          </c:cat>
          <c:val>
            <c:numRef>
              <c:f>'Data for figs 2.2'!$C$37:$N$37</c:f>
              <c:numCache>
                <c:formatCode>#,##0</c:formatCode>
                <c:ptCount val="12"/>
                <c:pt idx="0">
                  <c:v>18664</c:v>
                </c:pt>
                <c:pt idx="1">
                  <c:v>19063</c:v>
                </c:pt>
                <c:pt idx="2">
                  <c:v>19237</c:v>
                </c:pt>
                <c:pt idx="3">
                  <c:v>19868</c:v>
                </c:pt>
                <c:pt idx="4">
                  <c:v>21527</c:v>
                </c:pt>
                <c:pt idx="5">
                  <c:v>21305</c:v>
                </c:pt>
                <c:pt idx="6">
                  <c:v>20054</c:v>
                </c:pt>
                <c:pt idx="7">
                  <c:v>20509</c:v>
                </c:pt>
                <c:pt idx="8">
                  <c:v>22945</c:v>
                </c:pt>
                <c:pt idx="9">
                  <c:v>22276</c:v>
                </c:pt>
                <c:pt idx="10">
                  <c:v>22779</c:v>
                </c:pt>
                <c:pt idx="11">
                  <c:v>20417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9D1-4A82-91F3-0A92347DF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66784"/>
        <c:axId val="130168320"/>
      </c:lineChart>
      <c:catAx>
        <c:axId val="13016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168320"/>
        <c:crosses val="autoZero"/>
        <c:auto val="1"/>
        <c:lblAlgn val="ctr"/>
        <c:lblOffset val="100"/>
        <c:noMultiLvlLbl val="0"/>
      </c:catAx>
      <c:valAx>
        <c:axId val="130168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sz="10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Number of inpatient episodes</a:t>
                </a:r>
                <a:endParaRPr lang="en-GB" sz="1000" b="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2201322222222222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166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3.9026712580174885E-2"/>
          <c:y val="0.82216543286073307"/>
          <c:w val="0.69901476149081743"/>
          <c:h val="0.15567444444444445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>
                <a:solidFill>
                  <a:sysClr val="windowText" lastClr="000000"/>
                </a:solidFill>
              </a:defRPr>
            </a:pPr>
            <a:r>
              <a:rPr lang="en-GB" sz="1400" b="1" i="0" baseline="0">
                <a:solidFill>
                  <a:sysClr val="windowText" lastClr="000000"/>
                </a:solidFill>
                <a:effectLst/>
              </a:rPr>
              <a:t>Figure 2.2b Inpatient episodes for cardiovascular conditions in Scotland, 2009/10 to 2014/15</a:t>
            </a:r>
            <a:endParaRPr lang="en-GB" sz="1400">
              <a:solidFill>
                <a:sysClr val="windowText" lastClr="000000"/>
              </a:solidFill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848958333333333"/>
          <c:y val="0.10675418546533"/>
          <c:w val="0.80140555555555559"/>
          <c:h val="0.69149308510589436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figs 2.2'!$B$18</c:f>
              <c:strCache>
                <c:ptCount val="1"/>
                <c:pt idx="0">
                  <c:v>Cardiovascular disease (men)</c:v>
                </c:pt>
              </c:strCache>
            </c:strRef>
          </c:tx>
          <c:spPr>
            <a:ln w="38100">
              <a:solidFill>
                <a:srgbClr val="A6561F"/>
              </a:solidFill>
              <a:prstDash val="sysDash"/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(2)'!$C$18:$H$18</c:f>
              <c:numCache>
                <c:formatCode>#,##0</c:formatCode>
                <c:ptCount val="6"/>
                <c:pt idx="0">
                  <c:v>80575</c:v>
                </c:pt>
                <c:pt idx="1">
                  <c:v>83336</c:v>
                </c:pt>
                <c:pt idx="2">
                  <c:v>83040</c:v>
                </c:pt>
                <c:pt idx="3">
                  <c:v>83723</c:v>
                </c:pt>
                <c:pt idx="4">
                  <c:v>87460</c:v>
                </c:pt>
                <c:pt idx="5" formatCode="General">
                  <c:v>88497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83-4DFE-8961-9E0B2FC8EE48}"/>
            </c:ext>
          </c:extLst>
        </c:ser>
        <c:ser>
          <c:idx val="1"/>
          <c:order val="1"/>
          <c:tx>
            <c:strRef>
              <c:f>'Data for figs 2.2'!$B$19</c:f>
              <c:strCache>
                <c:ptCount val="1"/>
                <c:pt idx="0">
                  <c:v>Cardiovascular disease (women)</c:v>
                </c:pt>
              </c:strCache>
            </c:strRef>
          </c:tx>
          <c:spPr>
            <a:ln w="38100">
              <a:solidFill>
                <a:srgbClr val="A6561F"/>
              </a:solidFill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(2)'!$C$19:$H$19</c:f>
              <c:numCache>
                <c:formatCode>#,##0</c:formatCode>
                <c:ptCount val="6"/>
                <c:pt idx="0">
                  <c:v>64325</c:v>
                </c:pt>
                <c:pt idx="1">
                  <c:v>65696</c:v>
                </c:pt>
                <c:pt idx="2">
                  <c:v>65699</c:v>
                </c:pt>
                <c:pt idx="3">
                  <c:v>65043</c:v>
                </c:pt>
                <c:pt idx="4">
                  <c:v>69838</c:v>
                </c:pt>
                <c:pt idx="5" formatCode="General">
                  <c:v>69179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83-4DFE-8961-9E0B2FC8EE48}"/>
            </c:ext>
          </c:extLst>
        </c:ser>
        <c:ser>
          <c:idx val="2"/>
          <c:order val="2"/>
          <c:tx>
            <c:strRef>
              <c:f>'Data for figs 2.2'!$B$20</c:f>
              <c:strCache>
                <c:ptCount val="1"/>
                <c:pt idx="0">
                  <c:v>Coronary heart disease (men)</c:v>
                </c:pt>
              </c:strCache>
            </c:strRef>
          </c:tx>
          <c:spPr>
            <a:ln w="38100">
              <a:solidFill>
                <a:srgbClr val="D26E2A"/>
              </a:solidFill>
              <a:prstDash val="sysDash"/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(2)'!$C$20:$H$20</c:f>
              <c:numCache>
                <c:formatCode>#,##0</c:formatCode>
                <c:ptCount val="6"/>
                <c:pt idx="0">
                  <c:v>30871</c:v>
                </c:pt>
                <c:pt idx="1">
                  <c:v>32357</c:v>
                </c:pt>
                <c:pt idx="2">
                  <c:v>31154</c:v>
                </c:pt>
                <c:pt idx="3">
                  <c:v>31154</c:v>
                </c:pt>
                <c:pt idx="4">
                  <c:v>31695</c:v>
                </c:pt>
                <c:pt idx="5" formatCode="General">
                  <c:v>31625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83-4DFE-8961-9E0B2FC8EE48}"/>
            </c:ext>
          </c:extLst>
        </c:ser>
        <c:ser>
          <c:idx val="3"/>
          <c:order val="3"/>
          <c:tx>
            <c:strRef>
              <c:f>'Data for figs 2.2'!$B$21</c:f>
              <c:strCache>
                <c:ptCount val="1"/>
                <c:pt idx="0">
                  <c:v>Coronary heart disease (women)</c:v>
                </c:pt>
              </c:strCache>
            </c:strRef>
          </c:tx>
          <c:spPr>
            <a:ln w="38100">
              <a:solidFill>
                <a:srgbClr val="D26E2A"/>
              </a:solidFill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(2)'!$C$21:$H$21</c:f>
              <c:numCache>
                <c:formatCode>#,##0</c:formatCode>
                <c:ptCount val="6"/>
                <c:pt idx="0">
                  <c:v>17052</c:v>
                </c:pt>
                <c:pt idx="1">
                  <c:v>17800</c:v>
                </c:pt>
                <c:pt idx="2">
                  <c:v>17545</c:v>
                </c:pt>
                <c:pt idx="3">
                  <c:v>16486</c:v>
                </c:pt>
                <c:pt idx="4">
                  <c:v>17920</c:v>
                </c:pt>
                <c:pt idx="5" formatCode="General">
                  <c:v>16711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83-4DFE-8961-9E0B2FC8EE48}"/>
            </c:ext>
          </c:extLst>
        </c:ser>
        <c:ser>
          <c:idx val="4"/>
          <c:order val="4"/>
          <c:tx>
            <c:strRef>
              <c:f>'Data for figs 2.2'!$B$22</c:f>
              <c:strCache>
                <c:ptCount val="1"/>
                <c:pt idx="0">
                  <c:v>Stroke (men)</c:v>
                </c:pt>
              </c:strCache>
            </c:strRef>
          </c:tx>
          <c:spPr>
            <a:ln w="38100">
              <a:solidFill>
                <a:srgbClr val="F1A78A"/>
              </a:solidFill>
              <a:prstDash val="sysDash"/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(2)'!$C$22:$H$22</c:f>
              <c:numCache>
                <c:formatCode>#,##0</c:formatCode>
                <c:ptCount val="6"/>
                <c:pt idx="0">
                  <c:v>10898</c:v>
                </c:pt>
                <c:pt idx="1">
                  <c:v>10965</c:v>
                </c:pt>
                <c:pt idx="2">
                  <c:v>10864</c:v>
                </c:pt>
                <c:pt idx="3">
                  <c:v>11565</c:v>
                </c:pt>
                <c:pt idx="4">
                  <c:v>9430</c:v>
                </c:pt>
                <c:pt idx="5" formatCode="General">
                  <c:v>13025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983-4DFE-8961-9E0B2FC8EE48}"/>
            </c:ext>
          </c:extLst>
        </c:ser>
        <c:ser>
          <c:idx val="5"/>
          <c:order val="5"/>
          <c:tx>
            <c:strRef>
              <c:f>'Data for figs 2.2'!$B$23</c:f>
              <c:strCache>
                <c:ptCount val="1"/>
                <c:pt idx="0">
                  <c:v>Stroke (women)</c:v>
                </c:pt>
              </c:strCache>
            </c:strRef>
          </c:tx>
          <c:spPr>
            <a:ln w="38100">
              <a:solidFill>
                <a:srgbClr val="F1A78A"/>
              </a:solidFill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(2)'!$C$23:$H$23</c:f>
              <c:numCache>
                <c:formatCode>#,##0</c:formatCode>
                <c:ptCount val="6"/>
                <c:pt idx="0">
                  <c:v>11543</c:v>
                </c:pt>
                <c:pt idx="1">
                  <c:v>11674</c:v>
                </c:pt>
                <c:pt idx="2">
                  <c:v>11798</c:v>
                </c:pt>
                <c:pt idx="3">
                  <c:v>12172</c:v>
                </c:pt>
                <c:pt idx="4">
                  <c:v>9827</c:v>
                </c:pt>
                <c:pt idx="5" formatCode="General">
                  <c:v>13582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983-4DFE-8961-9E0B2FC8EE48}"/>
            </c:ext>
          </c:extLst>
        </c:ser>
        <c:ser>
          <c:idx val="6"/>
          <c:order val="6"/>
          <c:tx>
            <c:strRef>
              <c:f>'Data for figs 2.2'!$B$24</c:f>
              <c:strCache>
                <c:ptCount val="1"/>
                <c:pt idx="0">
                  <c:v>Other cardiovascular disease (men)</c:v>
                </c:pt>
              </c:strCache>
            </c:strRef>
          </c:tx>
          <c:spPr>
            <a:ln w="38100">
              <a:solidFill>
                <a:srgbClr val="FAD9C2"/>
              </a:solidFill>
              <a:prstDash val="sysDash"/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(2)'!$C$24:$H$24</c:f>
              <c:numCache>
                <c:formatCode>#,##0</c:formatCode>
                <c:ptCount val="6"/>
                <c:pt idx="0">
                  <c:v>38806</c:v>
                </c:pt>
                <c:pt idx="1">
                  <c:v>40014</c:v>
                </c:pt>
                <c:pt idx="2">
                  <c:v>41022</c:v>
                </c:pt>
                <c:pt idx="3">
                  <c:v>41004</c:v>
                </c:pt>
                <c:pt idx="4">
                  <c:v>46335</c:v>
                </c:pt>
                <c:pt idx="5" formatCode="General">
                  <c:v>43847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983-4DFE-8961-9E0B2FC8EE48}"/>
            </c:ext>
          </c:extLst>
        </c:ser>
        <c:ser>
          <c:idx val="7"/>
          <c:order val="7"/>
          <c:tx>
            <c:strRef>
              <c:f>'Data for figs 2.2'!$B$25</c:f>
              <c:strCache>
                <c:ptCount val="1"/>
                <c:pt idx="0">
                  <c:v>Other cardiovascular disease (women)</c:v>
                </c:pt>
              </c:strCache>
            </c:strRef>
          </c:tx>
          <c:spPr>
            <a:ln w="38100">
              <a:solidFill>
                <a:srgbClr val="FAD9C2"/>
              </a:solidFill>
            </a:ln>
          </c:spPr>
          <c:marker>
            <c:symbol val="none"/>
          </c:marker>
          <c:cat>
            <c:strRef>
              <c:f>'Data for figs 2.2 (2)'!$C$16:$H$17</c:f>
              <c:strCache>
                <c:ptCount val="6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</c:strCache>
            </c:strRef>
          </c:cat>
          <c:val>
            <c:numRef>
              <c:f>'Data for figs 2.2 (2)'!$C$25:$H$25</c:f>
              <c:numCache>
                <c:formatCode>#,##0</c:formatCode>
                <c:ptCount val="6"/>
                <c:pt idx="0">
                  <c:v>35730</c:v>
                </c:pt>
                <c:pt idx="1">
                  <c:v>36222</c:v>
                </c:pt>
                <c:pt idx="2">
                  <c:v>36356</c:v>
                </c:pt>
                <c:pt idx="3">
                  <c:v>36385</c:v>
                </c:pt>
                <c:pt idx="4">
                  <c:v>42091</c:v>
                </c:pt>
                <c:pt idx="5" formatCode="General">
                  <c:v>38886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983-4DFE-8961-9E0B2FC8E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2720"/>
        <c:axId val="129824256"/>
      </c:lineChart>
      <c:catAx>
        <c:axId val="1298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24256"/>
        <c:crosses val="autoZero"/>
        <c:auto val="1"/>
        <c:lblAlgn val="ctr"/>
        <c:lblOffset val="100"/>
        <c:noMultiLvlLbl val="0"/>
      </c:catAx>
      <c:valAx>
        <c:axId val="129824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</a:t>
                </a:r>
                <a:r>
                  <a:rPr lang="en-GB" baseline="0"/>
                  <a:t> of inpatient episodes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9909305555555566E-2"/>
              <c:y val="0.216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9822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4502777777777718E-3"/>
          <c:y val="0.87885000000000002"/>
          <c:w val="0.92275805555555557"/>
          <c:h val="0.112772163678193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000">
                <a:latin typeface="Arial" panose="020B0604020202020204" pitchFamily="34" charset="0"/>
                <a:cs typeface="Arial" panose="020B0604020202020204" pitchFamily="34" charset="0"/>
              </a:rPr>
              <a:t>Fig 2.2g Inpatient episodes for cardiovascular conditions in Northern Ireland, 2010/11 to 2016/17</a:t>
            </a:r>
          </a:p>
        </c:rich>
      </c:tx>
      <c:layout>
        <c:manualLayout>
          <c:xMode val="edge"/>
          <c:yMode val="edge"/>
          <c:x val="0.14423236111111112"/>
          <c:y val="1.0583278036825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08361111111109"/>
          <c:y val="0.15323580541545165"/>
          <c:w val="0.6895129166666667"/>
          <c:h val="0.62206477742885447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figs 2.2 (2)'!$B$43</c:f>
              <c:strCache>
                <c:ptCount val="1"/>
                <c:pt idx="0">
                  <c:v>Cardiovascular disease (men)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2.2'!$C$43:$I$43</c:f>
              <c:numCache>
                <c:formatCode>#,##0</c:formatCode>
                <c:ptCount val="7"/>
                <c:pt idx="0">
                  <c:v>24498.9999999998</c:v>
                </c:pt>
                <c:pt idx="1">
                  <c:v>26591.00000000028</c:v>
                </c:pt>
                <c:pt idx="2">
                  <c:v>24154.00000000024</c:v>
                </c:pt>
                <c:pt idx="3">
                  <c:v>25673.999999999571</c:v>
                </c:pt>
                <c:pt idx="4">
                  <c:v>25733</c:v>
                </c:pt>
                <c:pt idx="5">
                  <c:v>25922</c:v>
                </c:pt>
                <c:pt idx="6">
                  <c:v>24750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70-4899-B210-589900A42B30}"/>
            </c:ext>
          </c:extLst>
        </c:ser>
        <c:ser>
          <c:idx val="2"/>
          <c:order val="1"/>
          <c:tx>
            <c:strRef>
              <c:f>'Data for figs 2.2 (2)'!$B$44</c:f>
              <c:strCache>
                <c:ptCount val="1"/>
                <c:pt idx="0">
                  <c:v>Cardiovascular disease (women)</c:v>
                </c:pt>
              </c:strCache>
            </c:strRef>
          </c:tx>
          <c:spPr>
            <a:ln w="38100">
              <a:solidFill>
                <a:srgbClr val="D26E2A"/>
              </a:solidFill>
              <a:prstDash val="dash"/>
            </a:ln>
          </c:spPr>
          <c:marker>
            <c:symbol val="none"/>
          </c:marker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E70-4899-B210-589900A42B30}"/>
              </c:ext>
            </c:extLst>
          </c:dPt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2.2'!$C$44:$I$44</c:f>
              <c:numCache>
                <c:formatCode>#,##0</c:formatCode>
                <c:ptCount val="7"/>
                <c:pt idx="0">
                  <c:v>18387.999999999822</c:v>
                </c:pt>
                <c:pt idx="1">
                  <c:v>20025.999999999731</c:v>
                </c:pt>
                <c:pt idx="2">
                  <c:v>18721.000000000065</c:v>
                </c:pt>
                <c:pt idx="3">
                  <c:v>18622.000000000258</c:v>
                </c:pt>
                <c:pt idx="4">
                  <c:v>18819</c:v>
                </c:pt>
                <c:pt idx="5">
                  <c:v>18566</c:v>
                </c:pt>
                <c:pt idx="6">
                  <c:v>17765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70-4899-B210-589900A42B30}"/>
            </c:ext>
          </c:extLst>
        </c:ser>
        <c:ser>
          <c:idx val="3"/>
          <c:order val="2"/>
          <c:tx>
            <c:strRef>
              <c:f>'Data for figs 2.2 (2)'!$B$45</c:f>
              <c:strCache>
                <c:ptCount val="1"/>
                <c:pt idx="0">
                  <c:v>Coronary heart disease (men)</c:v>
                </c:pt>
              </c:strCache>
            </c:strRef>
          </c:tx>
          <c:spPr>
            <a:ln w="38100">
              <a:solidFill>
                <a:srgbClr val="D26E2A"/>
              </a:solidFill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2.2'!$C$45:$I$45</c:f>
              <c:numCache>
                <c:formatCode>#,##0</c:formatCode>
                <c:ptCount val="7"/>
                <c:pt idx="0">
                  <c:v>9799.9999999999563</c:v>
                </c:pt>
                <c:pt idx="1">
                  <c:v>9520.9999999998745</c:v>
                </c:pt>
                <c:pt idx="2">
                  <c:v>9846.0000000001419</c:v>
                </c:pt>
                <c:pt idx="3">
                  <c:v>10697.000000000116</c:v>
                </c:pt>
                <c:pt idx="4">
                  <c:v>10418</c:v>
                </c:pt>
                <c:pt idx="5">
                  <c:v>10386</c:v>
                </c:pt>
                <c:pt idx="6">
                  <c:v>9798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70-4899-B210-589900A42B30}"/>
            </c:ext>
          </c:extLst>
        </c:ser>
        <c:ser>
          <c:idx val="4"/>
          <c:order val="3"/>
          <c:tx>
            <c:strRef>
              <c:f>'Data for figs 2.2 (2)'!$B$46</c:f>
              <c:strCache>
                <c:ptCount val="1"/>
                <c:pt idx="0">
                  <c:v>Coronary heart disease (women)</c:v>
                </c:pt>
              </c:strCache>
            </c:strRef>
          </c:tx>
          <c:spPr>
            <a:ln w="38100">
              <a:solidFill>
                <a:srgbClr val="F1A78A"/>
              </a:solidFill>
              <a:prstDash val="sysDash"/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2.2'!$C$46:$I$46</c:f>
              <c:numCache>
                <c:formatCode>#,##0</c:formatCode>
                <c:ptCount val="7"/>
                <c:pt idx="0">
                  <c:v>4609.00000000001</c:v>
                </c:pt>
                <c:pt idx="1">
                  <c:v>4539.0000000000973</c:v>
                </c:pt>
                <c:pt idx="2">
                  <c:v>4674.0000000000464</c:v>
                </c:pt>
                <c:pt idx="3">
                  <c:v>4681.0000000000027</c:v>
                </c:pt>
                <c:pt idx="4">
                  <c:v>4596</c:v>
                </c:pt>
                <c:pt idx="5">
                  <c:v>4577</c:v>
                </c:pt>
                <c:pt idx="6">
                  <c:v>4464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E70-4899-B210-589900A42B30}"/>
            </c:ext>
          </c:extLst>
        </c:ser>
        <c:ser>
          <c:idx val="5"/>
          <c:order val="4"/>
          <c:tx>
            <c:strRef>
              <c:f>'Data for figs 2.2 (2)'!$B$47</c:f>
              <c:strCache>
                <c:ptCount val="1"/>
                <c:pt idx="0">
                  <c:v>Stroke (men)</c:v>
                </c:pt>
              </c:strCache>
            </c:strRef>
          </c:tx>
          <c:spPr>
            <a:ln w="38100">
              <a:solidFill>
                <a:srgbClr val="F1A78A"/>
              </a:solidFill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2.2'!$C$47:$I$47</c:f>
              <c:numCache>
                <c:formatCode>#,##0</c:formatCode>
                <c:ptCount val="7"/>
                <c:pt idx="0">
                  <c:v>2484.9999999999868</c:v>
                </c:pt>
                <c:pt idx="1">
                  <c:v>1628.0000000000077</c:v>
                </c:pt>
                <c:pt idx="2">
                  <c:v>1436.9999999999366</c:v>
                </c:pt>
                <c:pt idx="3">
                  <c:v>1741.999999999962</c:v>
                </c:pt>
                <c:pt idx="4">
                  <c:v>1242</c:v>
                </c:pt>
                <c:pt idx="5">
                  <c:v>1126</c:v>
                </c:pt>
                <c:pt idx="6">
                  <c:v>1039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E70-4899-B210-589900A42B30}"/>
            </c:ext>
          </c:extLst>
        </c:ser>
        <c:ser>
          <c:idx val="6"/>
          <c:order val="5"/>
          <c:tx>
            <c:strRef>
              <c:f>'Data for figs 2.2 (2)'!$B$48</c:f>
              <c:strCache>
                <c:ptCount val="1"/>
                <c:pt idx="0">
                  <c:v>Stroke (women)</c:v>
                </c:pt>
              </c:strCache>
            </c:strRef>
          </c:tx>
          <c:spPr>
            <a:ln w="38100">
              <a:solidFill>
                <a:srgbClr val="FAD9C2"/>
              </a:solidFill>
              <a:prstDash val="sysDash"/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2.2'!$C$48:$I$48</c:f>
              <c:numCache>
                <c:formatCode>#,##0</c:formatCode>
                <c:ptCount val="7"/>
                <c:pt idx="0">
                  <c:v>2387.0000000000418</c:v>
                </c:pt>
                <c:pt idx="1">
                  <c:v>1571.000000000008</c:v>
                </c:pt>
                <c:pt idx="2">
                  <c:v>1505.9999999999959</c:v>
                </c:pt>
                <c:pt idx="3">
                  <c:v>1641.0000000000359</c:v>
                </c:pt>
                <c:pt idx="4">
                  <c:v>1244</c:v>
                </c:pt>
                <c:pt idx="5">
                  <c:v>1076</c:v>
                </c:pt>
                <c:pt idx="6">
                  <c:v>1169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E70-4899-B210-589900A42B30}"/>
            </c:ext>
          </c:extLst>
        </c:ser>
        <c:ser>
          <c:idx val="7"/>
          <c:order val="6"/>
          <c:tx>
            <c:strRef>
              <c:f>'Data for figs 2.2'!$B$49</c:f>
              <c:strCache>
                <c:ptCount val="1"/>
                <c:pt idx="0">
                  <c:v>Other cardiovascular disease (men)</c:v>
                </c:pt>
              </c:strCache>
            </c:strRef>
          </c:tx>
          <c:spPr>
            <a:ln w="38100">
              <a:solidFill>
                <a:srgbClr val="FAD9C2"/>
              </a:solidFill>
            </a:ln>
          </c:spPr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2.2'!$C$49:$I$49</c:f>
              <c:numCache>
                <c:formatCode>#,##0</c:formatCode>
                <c:ptCount val="7"/>
                <c:pt idx="0">
                  <c:v>12213.999999999856</c:v>
                </c:pt>
                <c:pt idx="1">
                  <c:v>15442.0000000004</c:v>
                </c:pt>
                <c:pt idx="2">
                  <c:v>12871.000000000162</c:v>
                </c:pt>
                <c:pt idx="3">
                  <c:v>13234.999999999493</c:v>
                </c:pt>
                <c:pt idx="4">
                  <c:v>14113</c:v>
                </c:pt>
                <c:pt idx="5">
                  <c:v>14410</c:v>
                </c:pt>
                <c:pt idx="6">
                  <c:v>12132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E70-4899-B210-589900A42B30}"/>
            </c:ext>
          </c:extLst>
        </c:ser>
        <c:ser>
          <c:idx val="8"/>
          <c:order val="7"/>
          <c:tx>
            <c:strRef>
              <c:f>'Data for figs 2.2'!$B$50</c:f>
              <c:strCache>
                <c:ptCount val="1"/>
                <c:pt idx="0">
                  <c:v>Other cardiovascular disease (women)</c:v>
                </c:pt>
              </c:strCache>
            </c:strRef>
          </c:tx>
          <c:marker>
            <c:symbol val="none"/>
          </c:marker>
          <c:cat>
            <c:strRef>
              <c:f>'Data for figs 2.2'!$C$41:$I$41</c:f>
              <c:strCache>
                <c:ptCount val="7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</c:strCache>
            </c:strRef>
          </c:cat>
          <c:val>
            <c:numRef>
              <c:f>'Data for figs 2.2'!$C$50:$I$50</c:f>
              <c:numCache>
                <c:formatCode>#,##0</c:formatCode>
                <c:ptCount val="7"/>
                <c:pt idx="0">
                  <c:v>11391.999999999769</c:v>
                </c:pt>
                <c:pt idx="1">
                  <c:v>13915.999999999625</c:v>
                </c:pt>
                <c:pt idx="2">
                  <c:v>12541.000000000022</c:v>
                </c:pt>
                <c:pt idx="3">
                  <c:v>12300.000000000218</c:v>
                </c:pt>
                <c:pt idx="4">
                  <c:v>12979</c:v>
                </c:pt>
                <c:pt idx="5">
                  <c:v>12913</c:v>
                </c:pt>
                <c:pt idx="6">
                  <c:v>13913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E70-4899-B210-589900A42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76032"/>
        <c:axId val="130233472"/>
      </c:lineChart>
      <c:catAx>
        <c:axId val="13007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233472"/>
        <c:crosses val="autoZero"/>
        <c:auto val="1"/>
        <c:lblAlgn val="ctr"/>
        <c:lblOffset val="100"/>
        <c:noMultiLvlLbl val="0"/>
      </c:catAx>
      <c:valAx>
        <c:axId val="130233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Number of inpatient episodes</a:t>
                </a:r>
              </a:p>
            </c:rich>
          </c:tx>
          <c:layout>
            <c:manualLayout>
              <c:xMode val="edge"/>
              <c:yMode val="edge"/>
              <c:x val="3.4936666666666664E-2"/>
              <c:y val="0.2235941666666666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076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0569444444444443E-2"/>
          <c:y val="0.87147413095575799"/>
          <c:w val="0.72040124999999999"/>
          <c:h val="0.10953145619344987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2.4 Prevalence of selected cardiovascular conditions, England 2004/05-2016/17</a:t>
            </a:r>
            <a:endParaRPr lang="en-GB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103873850088265"/>
          <c:y val="5.18962075848303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362706880574833E-2"/>
          <c:y val="0.16986530875257358"/>
          <c:w val="0.76680954821475722"/>
          <c:h val="0.6583749037358354"/>
        </c:manualLayout>
      </c:layout>
      <c:lineChart>
        <c:grouping val="standard"/>
        <c:varyColors val="0"/>
        <c:ser>
          <c:idx val="2"/>
          <c:order val="0"/>
          <c:tx>
            <c:strRef>
              <c:f>'Data for fig 2.4'!$A$7</c:f>
              <c:strCache>
                <c:ptCount val="1"/>
                <c:pt idx="0">
                  <c:v>Atrial fibrillation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'2.4'!$B$3:$N$3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'2.4'!$B$7:$N$7</c:f>
              <c:numCache>
                <c:formatCode>General</c:formatCode>
                <c:ptCount val="13"/>
                <c:pt idx="2" formatCode="0.0">
                  <c:v>1.2891949415788801</c:v>
                </c:pt>
                <c:pt idx="3" formatCode="0.0">
                  <c:v>1.3</c:v>
                </c:pt>
                <c:pt idx="4" formatCode="0.0">
                  <c:v>1.3487370619322199</c:v>
                </c:pt>
                <c:pt idx="5" formatCode="0.0">
                  <c:v>1.3895200320822501</c:v>
                </c:pt>
                <c:pt idx="6" formatCode="0.0">
                  <c:v>1.4340748951375299</c:v>
                </c:pt>
                <c:pt idx="7" formatCode="0.0">
                  <c:v>1.5</c:v>
                </c:pt>
                <c:pt idx="8" formatCode="0.0">
                  <c:v>1.5</c:v>
                </c:pt>
                <c:pt idx="9" formatCode="0.0">
                  <c:v>1.5164706566238835</c:v>
                </c:pt>
                <c:pt idx="10" formatCode="0.0">
                  <c:v>1.6</c:v>
                </c:pt>
                <c:pt idx="11" formatCode="0.0">
                  <c:v>1.7083447519332797</c:v>
                </c:pt>
                <c:pt idx="12" formatCode="0.0">
                  <c:v>1.8362651444798939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69-4378-A74A-5F9D4D9D2282}"/>
            </c:ext>
          </c:extLst>
        </c:ser>
        <c:ser>
          <c:idx val="4"/>
          <c:order val="1"/>
          <c:tx>
            <c:strRef>
              <c:f>'Data for fig 2.4'!$A$9</c:f>
              <c:strCache>
                <c:ptCount val="1"/>
                <c:pt idx="0">
                  <c:v>CHD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'2.4'!$B$3:$N$3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'2.4'!$B$5:$N$5</c:f>
              <c:numCache>
                <c:formatCode>General</c:formatCode>
                <c:ptCount val="13"/>
                <c:pt idx="0">
                  <c:v>3.6</c:v>
                </c:pt>
                <c:pt idx="1">
                  <c:v>3.6</c:v>
                </c:pt>
                <c:pt idx="2" formatCode="0.0">
                  <c:v>3.5367477021427498</c:v>
                </c:pt>
                <c:pt idx="3" formatCode="0.0">
                  <c:v>3.5</c:v>
                </c:pt>
                <c:pt idx="4" formatCode="0.0">
                  <c:v>3.4733623196624701</c:v>
                </c:pt>
                <c:pt idx="5" formatCode="0.0">
                  <c:v>3.4376499284847601</c:v>
                </c:pt>
                <c:pt idx="6" formatCode="0.0">
                  <c:v>3.4031722844391101</c:v>
                </c:pt>
                <c:pt idx="7" formatCode="0.0">
                  <c:v>3.4</c:v>
                </c:pt>
                <c:pt idx="8" formatCode="0.0">
                  <c:v>3.3</c:v>
                </c:pt>
                <c:pt idx="9" formatCode="0.0">
                  <c:v>3.3392697891541139</c:v>
                </c:pt>
                <c:pt idx="10" formatCode="0.0">
                  <c:v>3.2</c:v>
                </c:pt>
                <c:pt idx="11" formatCode="0.0">
                  <c:v>3.1957253696129784</c:v>
                </c:pt>
                <c:pt idx="12" formatCode="0.0">
                  <c:v>3.1532033376261759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69-4378-A74A-5F9D4D9D2282}"/>
            </c:ext>
          </c:extLst>
        </c:ser>
        <c:ser>
          <c:idx val="0"/>
          <c:order val="2"/>
          <c:tx>
            <c:strRef>
              <c:f>'Data for fig 2.4'!$A$5</c:f>
              <c:strCache>
                <c:ptCount val="1"/>
                <c:pt idx="0">
                  <c:v>Heart failure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'2.4'!$B$3:$N$3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'2.4'!$B$8:$N$8</c:f>
              <c:numCache>
                <c:formatCode>General</c:formatCode>
                <c:ptCount val="13"/>
                <c:pt idx="2" formatCode="0.0">
                  <c:v>0.78213005255592905</c:v>
                </c:pt>
                <c:pt idx="3" formatCode="0.0">
                  <c:v>0.8</c:v>
                </c:pt>
                <c:pt idx="4" formatCode="0.0">
                  <c:v>0.731053535346468</c:v>
                </c:pt>
                <c:pt idx="5" formatCode="0.0">
                  <c:v>0.71720398367067495</c:v>
                </c:pt>
                <c:pt idx="6" formatCode="0.0">
                  <c:v>0.712081823694237</c:v>
                </c:pt>
                <c:pt idx="7" formatCode="0.0">
                  <c:v>0.7</c:v>
                </c:pt>
                <c:pt idx="8" formatCode="0.0">
                  <c:v>0.7</c:v>
                </c:pt>
                <c:pt idx="9" formatCode="0.0">
                  <c:v>0.70975383602856068</c:v>
                </c:pt>
                <c:pt idx="10" formatCode="0.0">
                  <c:v>0.7</c:v>
                </c:pt>
                <c:pt idx="11" formatCode="0.0">
                  <c:v>0.75561957133639035</c:v>
                </c:pt>
                <c:pt idx="12" formatCode="0.0">
                  <c:v>0.78890354876317592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69-4378-A74A-5F9D4D9D2282}"/>
            </c:ext>
          </c:extLst>
        </c:ser>
        <c:ser>
          <c:idx val="6"/>
          <c:order val="3"/>
          <c:tx>
            <c:strRef>
              <c:f>'Data for fig 2.4'!$A$11</c:f>
              <c:strCache>
                <c:ptCount val="1"/>
                <c:pt idx="0">
                  <c:v>Stroke and TIA</c:v>
                </c:pt>
              </c:strCache>
              <c:extLst xmlns:c15="http://schemas.microsoft.com/office/drawing/2012/chart" xmlns:c16r2="http://schemas.microsoft.com/office/drawing/2015/06/chart"/>
            </c:strRef>
          </c:tx>
          <c:spPr>
            <a:ln w="38100"/>
          </c:spPr>
          <c:marker>
            <c:symbol val="none"/>
          </c:marker>
          <c:cat>
            <c:strRef>
              <c:f>'2.4'!$B$3:$N$3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  <c:extLst xmlns:c15="http://schemas.microsoft.com/office/drawing/2012/chart" xmlns:c16r2="http://schemas.microsoft.com/office/drawing/2015/06/chart"/>
            </c:strRef>
          </c:cat>
          <c:val>
            <c:numRef>
              <c:f>'2.4'!$B$6:$N$6</c:f>
              <c:numCache>
                <c:formatCode>General</c:formatCode>
                <c:ptCount val="13"/>
                <c:pt idx="0">
                  <c:v>1.5</c:v>
                </c:pt>
                <c:pt idx="1">
                  <c:v>1.6</c:v>
                </c:pt>
                <c:pt idx="2" formatCode="0.0">
                  <c:v>1.6074056458383199</c:v>
                </c:pt>
                <c:pt idx="3" formatCode="0.0">
                  <c:v>1.6</c:v>
                </c:pt>
                <c:pt idx="4" formatCode="0.0">
                  <c:v>1.6595692263728701</c:v>
                </c:pt>
                <c:pt idx="5" formatCode="0.0">
                  <c:v>1.6810299245425</c:v>
                </c:pt>
                <c:pt idx="6" formatCode="0.0">
                  <c:v>1.7112653783168401</c:v>
                </c:pt>
                <c:pt idx="7" formatCode="0.0">
                  <c:v>1.7</c:v>
                </c:pt>
                <c:pt idx="8" formatCode="0.0">
                  <c:v>1.7</c:v>
                </c:pt>
                <c:pt idx="9" formatCode="0.0">
                  <c:v>1.6986848697824126</c:v>
                </c:pt>
                <c:pt idx="10" formatCode="0.0">
                  <c:v>1.7</c:v>
                </c:pt>
                <c:pt idx="11" formatCode="0.0">
                  <c:v>1.7353098195048378</c:v>
                </c:pt>
                <c:pt idx="12" formatCode="0.0">
                  <c:v>1.7464706141553314</c:v>
                </c:pt>
              </c:numCache>
              <c:extLst xmlns:c15="http://schemas.microsoft.com/office/drawing/2012/chart" xmlns:c16r2="http://schemas.microsoft.com/office/drawing/2015/06/chart"/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3-3269-4378-A74A-5F9D4D9D2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0416"/>
        <c:axId val="130638592"/>
        <c:extLst xmlns:c16r2="http://schemas.microsoft.com/office/drawing/2015/06/chart"/>
      </c:lineChart>
      <c:catAx>
        <c:axId val="13062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638592"/>
        <c:crosses val="autoZero"/>
        <c:auto val="1"/>
        <c:lblAlgn val="ctr"/>
        <c:lblOffset val="100"/>
        <c:noMultiLvlLbl val="0"/>
      </c:catAx>
      <c:valAx>
        <c:axId val="130638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2840909679189509E-2"/>
              <c:y val="0.4370367925566190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620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7567327752669967"/>
          <c:y val="0.90860232291322862"/>
          <c:w val="0.62577313930433254"/>
          <c:h val="6.3034717965643527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>
              <a:defRPr sz="1100"/>
            </a:pPr>
            <a:r>
              <a:rPr lang="en-GB" sz="1100"/>
              <a:t>Figure 2.5 Prevalence of selected cardiovascular conditions, Scotland 2008/09-2015/16</a:t>
            </a:r>
          </a:p>
        </c:rich>
      </c:tx>
      <c:layout>
        <c:manualLayout>
          <c:xMode val="edge"/>
          <c:yMode val="edge"/>
          <c:x val="0.15534915720674233"/>
          <c:y val="3.17460270780818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239208102083212E-2"/>
          <c:y val="0.1901466448831183"/>
          <c:w val="0.75007348539636864"/>
          <c:h val="0.65105940418338826"/>
        </c:manualLayout>
      </c:layout>
      <c:lineChart>
        <c:grouping val="standard"/>
        <c:varyColors val="0"/>
        <c:ser>
          <c:idx val="2"/>
          <c:order val="0"/>
          <c:tx>
            <c:strRef>
              <c:f>'Data for fig 2.5'!$A$7</c:f>
              <c:strCache>
                <c:ptCount val="1"/>
                <c:pt idx="0">
                  <c:v>Atrial fibrillation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'2.5'!$B$3:$I$3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'2.5'!$B$7:$I$7</c:f>
              <c:numCache>
                <c:formatCode>0.0</c:formatCode>
                <c:ptCount val="8"/>
                <c:pt idx="0">
                  <c:v>1.3242136735408072</c:v>
                </c:pt>
                <c:pt idx="1">
                  <c:v>1.3727377387806461</c:v>
                </c:pt>
                <c:pt idx="2">
                  <c:v>1.422600478251077</c:v>
                </c:pt>
                <c:pt idx="3">
                  <c:v>1.4918579524020792</c:v>
                </c:pt>
                <c:pt idx="4">
                  <c:v>1.5261275175272488</c:v>
                </c:pt>
                <c:pt idx="5">
                  <c:v>1.5933632362619059</c:v>
                </c:pt>
                <c:pt idx="6">
                  <c:v>1.6446700108516559</c:v>
                </c:pt>
                <c:pt idx="7">
                  <c:v>1.71057490200534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32-4E88-BDFB-5673FBEF97EA}"/>
            </c:ext>
          </c:extLst>
        </c:ser>
        <c:ser>
          <c:idx val="4"/>
          <c:order val="1"/>
          <c:tx>
            <c:strRef>
              <c:f>'Data for fig 2.5'!$A$9</c:f>
              <c:strCache>
                <c:ptCount val="1"/>
                <c:pt idx="0">
                  <c:v>CHD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'2.5'!$B$3:$I$3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'2.5'!$B$5:$I$5</c:f>
              <c:numCache>
                <c:formatCode>0.0</c:formatCode>
                <c:ptCount val="8"/>
                <c:pt idx="0">
                  <c:v>4.4247053329378003</c:v>
                </c:pt>
                <c:pt idx="1">
                  <c:v>4.3803438931573471</c:v>
                </c:pt>
                <c:pt idx="2">
                  <c:v>4.3718090637684073</c:v>
                </c:pt>
                <c:pt idx="3">
                  <c:v>4.3572518110161029</c:v>
                </c:pt>
                <c:pt idx="4">
                  <c:v>4.2872643793930694</c:v>
                </c:pt>
                <c:pt idx="5">
                  <c:v>4.2617247977797392</c:v>
                </c:pt>
                <c:pt idx="6">
                  <c:v>4.1423035474750476</c:v>
                </c:pt>
                <c:pt idx="7">
                  <c:v>4.0999225984207239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32-4E88-BDFB-5673FBEF97EA}"/>
            </c:ext>
          </c:extLst>
        </c:ser>
        <c:ser>
          <c:idx val="0"/>
          <c:order val="2"/>
          <c:tx>
            <c:strRef>
              <c:f>'Data for fig 2.5'!$A$5</c:f>
              <c:strCache>
                <c:ptCount val="1"/>
                <c:pt idx="0">
                  <c:v>Heart failure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'2.5'!$B$3:$I$3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'2.5'!$B$8:$I$8</c:f>
              <c:numCache>
                <c:formatCode>0.0</c:formatCode>
                <c:ptCount val="8"/>
                <c:pt idx="0">
                  <c:v>0.83699293588684787</c:v>
                </c:pt>
                <c:pt idx="1">
                  <c:v>0.81839833060424128</c:v>
                </c:pt>
                <c:pt idx="2">
                  <c:v>0.80737622662508968</c:v>
                </c:pt>
                <c:pt idx="3">
                  <c:v>0.81062867881074829</c:v>
                </c:pt>
                <c:pt idx="4">
                  <c:v>0.81829299754277407</c:v>
                </c:pt>
                <c:pt idx="5">
                  <c:v>0.83210305364105397</c:v>
                </c:pt>
                <c:pt idx="6">
                  <c:v>0.82157191412406771</c:v>
                </c:pt>
                <c:pt idx="7">
                  <c:v>0.84802661478157126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32-4E88-BDFB-5673FBEF97EA}"/>
            </c:ext>
          </c:extLst>
        </c:ser>
        <c:ser>
          <c:idx val="6"/>
          <c:order val="3"/>
          <c:tx>
            <c:strRef>
              <c:f>'Data for fig 2.5'!$A$11</c:f>
              <c:strCache>
                <c:ptCount val="1"/>
                <c:pt idx="0">
                  <c:v>Stroke and TIA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'2.5'!$B$3:$I$3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'2.5'!$B$6:$I$6</c:f>
              <c:numCache>
                <c:formatCode>0.0</c:formatCode>
                <c:ptCount val="8"/>
                <c:pt idx="0">
                  <c:v>2.022779448117233</c:v>
                </c:pt>
                <c:pt idx="1">
                  <c:v>2.0597931408154881</c:v>
                </c:pt>
                <c:pt idx="2">
                  <c:v>2.1026562582364132</c:v>
                </c:pt>
                <c:pt idx="3">
                  <c:v>2.147554573920802</c:v>
                </c:pt>
                <c:pt idx="4">
                  <c:v>2.1196178046803897</c:v>
                </c:pt>
                <c:pt idx="5">
                  <c:v>2.1629780987809779</c:v>
                </c:pt>
                <c:pt idx="6">
                  <c:v>2.1642143109875303</c:v>
                </c:pt>
                <c:pt idx="7">
                  <c:v>2.2033176163154011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32-4E88-BDFB-5673FBEF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26528"/>
        <c:axId val="130736512"/>
      </c:lineChart>
      <c:catAx>
        <c:axId val="1307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736512"/>
        <c:crosses val="autoZero"/>
        <c:auto val="1"/>
        <c:lblAlgn val="ctr"/>
        <c:lblOffset val="100"/>
        <c:noMultiLvlLbl val="0"/>
      </c:catAx>
      <c:valAx>
        <c:axId val="130736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2.0623691388421649E-2"/>
              <c:y val="0.4277772002356763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0726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797881301988954"/>
          <c:y val="0.90984804695765276"/>
          <c:w val="0.59838492791140829"/>
          <c:h val="5.907683563260370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2.1b Inpatient episodes by main diagnosis in women for National Health Service hospitals, United Kingdom, Latest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2333686970804E-2"/>
          <c:y val="0.23801762313601446"/>
          <c:w val="0.53102409710855214"/>
          <c:h val="0.4871471031060392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2.1'!$S$29:$S$38</c:f>
              <c:strCache>
                <c:ptCount val="10"/>
                <c:pt idx="0">
                  <c:v>Coronary heart disease 1.3%</c:v>
                </c:pt>
                <c:pt idx="1">
                  <c:v>Stroke 1%</c:v>
                </c:pt>
                <c:pt idx="2">
                  <c:v>Other cardiovascular diseases 3.5%</c:v>
                </c:pt>
                <c:pt idx="3">
                  <c:v>All diseases of the nervous system 2.3%</c:v>
                </c:pt>
                <c:pt idx="4">
                  <c:v>All diseases of the respiratory system 7.9%</c:v>
                </c:pt>
                <c:pt idx="5">
                  <c:v>All cancer 10.2%</c:v>
                </c:pt>
                <c:pt idx="6">
                  <c:v>All diseases of the digestive system 11.6%</c:v>
                </c:pt>
                <c:pt idx="7">
                  <c:v>All diseases of the genitourinary system 6.8%</c:v>
                </c:pt>
                <c:pt idx="8">
                  <c:v>Injury and poisoning 6%</c:v>
                </c:pt>
                <c:pt idx="9">
                  <c:v>All other causes 49.1%</c:v>
                </c:pt>
              </c:strCache>
            </c:strRef>
          </c:cat>
          <c:val>
            <c:numRef>
              <c:f>'Data for Figs 2.1'!$T$29:$T$38</c:f>
              <c:numCache>
                <c:formatCode>#,##0</c:formatCode>
                <c:ptCount val="10"/>
                <c:pt idx="0">
                  <c:v>161757</c:v>
                </c:pt>
                <c:pt idx="1">
                  <c:v>122361</c:v>
                </c:pt>
                <c:pt idx="2">
                  <c:v>444411</c:v>
                </c:pt>
                <c:pt idx="3">
                  <c:v>287065</c:v>
                </c:pt>
                <c:pt idx="4">
                  <c:v>994139</c:v>
                </c:pt>
                <c:pt idx="5">
                  <c:v>1279346</c:v>
                </c:pt>
                <c:pt idx="6">
                  <c:v>1455072</c:v>
                </c:pt>
                <c:pt idx="7">
                  <c:v>849884</c:v>
                </c:pt>
                <c:pt idx="8">
                  <c:v>751307</c:v>
                </c:pt>
                <c:pt idx="9">
                  <c:v>6178263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B-4EFF-841D-AADFADE32AB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2.1'!$S$29:$S$38</c:f>
              <c:strCache>
                <c:ptCount val="10"/>
                <c:pt idx="0">
                  <c:v>Coronary heart disease 1.3%</c:v>
                </c:pt>
                <c:pt idx="1">
                  <c:v>Stroke 1%</c:v>
                </c:pt>
                <c:pt idx="2">
                  <c:v>Other cardiovascular diseases 3.5%</c:v>
                </c:pt>
                <c:pt idx="3">
                  <c:v>All diseases of the nervous system 2.3%</c:v>
                </c:pt>
                <c:pt idx="4">
                  <c:v>All diseases of the respiratory system 7.9%</c:v>
                </c:pt>
                <c:pt idx="5">
                  <c:v>All cancer 10.2%</c:v>
                </c:pt>
                <c:pt idx="6">
                  <c:v>All diseases of the digestive system 11.6%</c:v>
                </c:pt>
                <c:pt idx="7">
                  <c:v>All diseases of the genitourinary system 6.8%</c:v>
                </c:pt>
                <c:pt idx="8">
                  <c:v>Injury and poisoning 6%</c:v>
                </c:pt>
                <c:pt idx="9">
                  <c:v>All other causes 49.1%</c:v>
                </c:pt>
              </c:strCache>
            </c:strRef>
          </c:cat>
          <c:val>
            <c:numRef>
              <c:f>'Data for Figs 2.1'!$U$29:$U$38</c:f>
              <c:numCache>
                <c:formatCode>0.0</c:formatCode>
                <c:ptCount val="10"/>
                <c:pt idx="0">
                  <c:v>1.2860455821614791</c:v>
                </c:pt>
                <c:pt idx="1">
                  <c:v>0.97282852351898685</c:v>
                </c:pt>
                <c:pt idx="2">
                  <c:v>3.5332801870334212</c:v>
                </c:pt>
                <c:pt idx="3">
                  <c:v>2.2823041663927066</c:v>
                </c:pt>
                <c:pt idx="4">
                  <c:v>7.9038809387193796</c:v>
                </c:pt>
                <c:pt idx="5">
                  <c:v>10.171413115697989</c:v>
                </c:pt>
                <c:pt idx="6">
                  <c:v>11.568518934740801</c:v>
                </c:pt>
                <c:pt idx="7">
                  <c:v>6.7569846346663605</c:v>
                </c:pt>
                <c:pt idx="8">
                  <c:v>5.9732502964137222</c:v>
                </c:pt>
                <c:pt idx="9">
                  <c:v>49.120148349572048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3B-4EFF-841D-AADFADE32AB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172454705130277"/>
          <c:y val="0.19136702197831457"/>
          <c:w val="0.34164727621954694"/>
          <c:h val="0.80139636752136756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2.6 Prevalence of selected cardiovascular conditions</a:t>
            </a:r>
            <a:r>
              <a:rPr lang="en-GB" sz="11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, </a:t>
            </a:r>
            <a:r>
              <a:rPr lang="en-GB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Wales 2006/07-2016/17</a:t>
            </a:r>
            <a:endParaRPr lang="en-GB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764538146744955"/>
          <c:y val="2.311110787596040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400493345177362E-2"/>
          <c:y val="0.12573128598687161"/>
          <c:w val="0.74470297302116828"/>
          <c:h val="0.73586439392974368"/>
        </c:manualLayout>
      </c:layout>
      <c:lineChart>
        <c:grouping val="standard"/>
        <c:varyColors val="0"/>
        <c:ser>
          <c:idx val="2"/>
          <c:order val="0"/>
          <c:tx>
            <c:strRef>
              <c:f>'Data for fig 2.6'!$A$7</c:f>
              <c:strCache>
                <c:ptCount val="1"/>
                <c:pt idx="0">
                  <c:v>Atrial fibrillation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'2.6'!$B$3:$L$3</c:f>
              <c:strCache>
                <c:ptCount val="11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  <c:pt idx="10">
                  <c:v>2016/17</c:v>
                </c:pt>
              </c:strCache>
            </c:strRef>
          </c:cat>
          <c:val>
            <c:numRef>
              <c:f>'2.6'!$B$7:$L$7</c:f>
              <c:numCache>
                <c:formatCode>0.0</c:formatCode>
                <c:ptCount val="11"/>
                <c:pt idx="0">
                  <c:v>1.6</c:v>
                </c:pt>
                <c:pt idx="1">
                  <c:v>1.6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1.8</c:v>
                </c:pt>
                <c:pt idx="6">
                  <c:v>1.8</c:v>
                </c:pt>
                <c:pt idx="7">
                  <c:v>1.9064184460231899</c:v>
                </c:pt>
                <c:pt idx="8">
                  <c:v>2</c:v>
                </c:pt>
                <c:pt idx="9">
                  <c:v>2.0282029416707643</c:v>
                </c:pt>
                <c:pt idx="10">
                  <c:v>2.1036696234313776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F9-4BFC-90A7-D2F30C589C0E}"/>
            </c:ext>
          </c:extLst>
        </c:ser>
        <c:ser>
          <c:idx val="4"/>
          <c:order val="1"/>
          <c:tx>
            <c:strRef>
              <c:f>'Data for fig 2.6'!$A$9</c:f>
              <c:strCache>
                <c:ptCount val="1"/>
                <c:pt idx="0">
                  <c:v>CHD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'2.6'!$B$3:$L$3</c:f>
              <c:strCache>
                <c:ptCount val="11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  <c:pt idx="10">
                  <c:v>2016/17</c:v>
                </c:pt>
              </c:strCache>
            </c:strRef>
          </c:cat>
          <c:val>
            <c:numRef>
              <c:f>'2.6'!$B$5:$L$5</c:f>
              <c:numCache>
                <c:formatCode>0.0</c:formatCode>
                <c:ptCount val="11"/>
                <c:pt idx="0">
                  <c:v>4.3</c:v>
                </c:pt>
                <c:pt idx="1">
                  <c:v>4.2</c:v>
                </c:pt>
                <c:pt idx="2">
                  <c:v>4.2</c:v>
                </c:pt>
                <c:pt idx="3">
                  <c:v>4.0999999999999996</c:v>
                </c:pt>
                <c:pt idx="4">
                  <c:v>4</c:v>
                </c:pt>
                <c:pt idx="5">
                  <c:v>4</c:v>
                </c:pt>
                <c:pt idx="6">
                  <c:v>3.9</c:v>
                </c:pt>
                <c:pt idx="7">
                  <c:v>3.8757650014199903</c:v>
                </c:pt>
                <c:pt idx="8">
                  <c:v>3.8</c:v>
                </c:pt>
                <c:pt idx="9">
                  <c:v>3.7539603005160065</c:v>
                </c:pt>
                <c:pt idx="10">
                  <c:v>3.6998757637550375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F9-4BFC-90A7-D2F30C589C0E}"/>
            </c:ext>
          </c:extLst>
        </c:ser>
        <c:ser>
          <c:idx val="0"/>
          <c:order val="2"/>
          <c:tx>
            <c:strRef>
              <c:f>'Data for fig 2.6'!$A$5</c:f>
              <c:strCache>
                <c:ptCount val="1"/>
                <c:pt idx="0">
                  <c:v>Heart failure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'2.6'!$B$3:$L$3</c:f>
              <c:strCache>
                <c:ptCount val="11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  <c:pt idx="10">
                  <c:v>2016/17</c:v>
                </c:pt>
              </c:strCache>
            </c:strRef>
          </c:cat>
          <c:val>
            <c:numRef>
              <c:f>'2.6'!$B$8:$L$8</c:f>
              <c:numCache>
                <c:formatCode>0.0</c:formatCode>
                <c:ptCount val="11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0.95361989842417494</c:v>
                </c:pt>
                <c:pt idx="8">
                  <c:v>1</c:v>
                </c:pt>
                <c:pt idx="9">
                  <c:v>0.98837896885912224</c:v>
                </c:pt>
                <c:pt idx="10">
                  <c:v>1.0130652842229897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F9-4BFC-90A7-D2F30C589C0E}"/>
            </c:ext>
          </c:extLst>
        </c:ser>
        <c:ser>
          <c:idx val="6"/>
          <c:order val="3"/>
          <c:tx>
            <c:strRef>
              <c:f>'Data for fig 2.6'!$A$11</c:f>
              <c:strCache>
                <c:ptCount val="1"/>
                <c:pt idx="0">
                  <c:v>Stroke and TIA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'2.6'!$B$3:$L$3</c:f>
              <c:strCache>
                <c:ptCount val="11"/>
                <c:pt idx="0">
                  <c:v>2006/07</c:v>
                </c:pt>
                <c:pt idx="1">
                  <c:v>2007/08</c:v>
                </c:pt>
                <c:pt idx="2">
                  <c:v>2008/09</c:v>
                </c:pt>
                <c:pt idx="3">
                  <c:v>2009/10</c:v>
                </c:pt>
                <c:pt idx="4">
                  <c:v>2010/11</c:v>
                </c:pt>
                <c:pt idx="5">
                  <c:v>2011/12</c:v>
                </c:pt>
                <c:pt idx="6">
                  <c:v>2012/13</c:v>
                </c:pt>
                <c:pt idx="7">
                  <c:v>2013/14</c:v>
                </c:pt>
                <c:pt idx="8">
                  <c:v>2014/15</c:v>
                </c:pt>
                <c:pt idx="9">
                  <c:v>2015/16</c:v>
                </c:pt>
                <c:pt idx="10">
                  <c:v>2016/17</c:v>
                </c:pt>
              </c:strCache>
            </c:strRef>
          </c:cat>
          <c:val>
            <c:numRef>
              <c:f>'2.6'!$B$6:$L$6</c:f>
              <c:numCache>
                <c:formatCode>0.0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2.1</c:v>
                </c:pt>
                <c:pt idx="5">
                  <c:v>2.1</c:v>
                </c:pt>
                <c:pt idx="6">
                  <c:v>2</c:v>
                </c:pt>
                <c:pt idx="7">
                  <c:v>2.0247245552622197</c:v>
                </c:pt>
                <c:pt idx="8">
                  <c:v>2</c:v>
                </c:pt>
                <c:pt idx="9">
                  <c:v>2.0495527739220822</c:v>
                </c:pt>
                <c:pt idx="10">
                  <c:v>2.0724864500578986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F9-4BFC-90A7-D2F30C58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41824"/>
        <c:axId val="130543616"/>
      </c:lineChart>
      <c:catAx>
        <c:axId val="13054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543616"/>
        <c:crosses val="autoZero"/>
        <c:auto val="1"/>
        <c:lblAlgn val="ctr"/>
        <c:lblOffset val="100"/>
        <c:noMultiLvlLbl val="0"/>
      </c:catAx>
      <c:valAx>
        <c:axId val="130543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8737621376194731E-2"/>
              <c:y val="0.4428723789504981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5418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356268119284942"/>
          <c:y val="0.93325778222501465"/>
          <c:w val="0.6422337233121318"/>
          <c:h val="5.1794158915506427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1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2.7 Prevalence of selected cardiovascular conditions, Northern Ireland 2004/05-2016/17</a:t>
            </a:r>
            <a:endParaRPr lang="en-GB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3472767765011451E-2"/>
          <c:y val="3.99968146518814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42118334462048E-2"/>
          <c:y val="0.15160844602165952"/>
          <c:w val="0.77106416882008033"/>
          <c:h val="0.70469749552690297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 2.7'!$B$6</c:f>
              <c:strCache>
                <c:ptCount val="1"/>
                <c:pt idx="0">
                  <c:v>Atrial fibrillation</c:v>
                </c:pt>
              </c:strCache>
            </c:strRef>
          </c:tx>
          <c:marker>
            <c:symbol val="none"/>
          </c:marker>
          <c:cat>
            <c:strRef>
              <c:f>'2.7'!$B$3:$N$3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'2.7'!$B$7:$N$7</c:f>
              <c:numCache>
                <c:formatCode>0.0</c:formatCode>
                <c:ptCount val="13"/>
                <c:pt idx="2">
                  <c:v>1.2523783172427199</c:v>
                </c:pt>
                <c:pt idx="3">
                  <c:v>1.2556110065723101</c:v>
                </c:pt>
                <c:pt idx="4">
                  <c:v>1.28653631939491</c:v>
                </c:pt>
                <c:pt idx="5">
                  <c:v>1.3333683890280699</c:v>
                </c:pt>
                <c:pt idx="6">
                  <c:v>1.3833486129863899</c:v>
                </c:pt>
                <c:pt idx="7">
                  <c:v>1.4336976100825098</c:v>
                </c:pt>
                <c:pt idx="8">
                  <c:v>1.45390706098135</c:v>
                </c:pt>
                <c:pt idx="9">
                  <c:v>1.51159552678904</c:v>
                </c:pt>
                <c:pt idx="10">
                  <c:v>1.5884615245574198</c:v>
                </c:pt>
                <c:pt idx="11">
                  <c:v>1.6760563957791321</c:v>
                </c:pt>
                <c:pt idx="12">
                  <c:v>1.770534601969546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B5-4A88-B9B5-11AAB4F8D404}"/>
            </c:ext>
          </c:extLst>
        </c:ser>
        <c:ser>
          <c:idx val="2"/>
          <c:order val="1"/>
          <c:tx>
            <c:strRef>
              <c:f>'Data for fig 2.7'!$B$7</c:f>
              <c:strCache>
                <c:ptCount val="1"/>
                <c:pt idx="0">
                  <c:v>CHD</c:v>
                </c:pt>
              </c:strCache>
            </c:strRef>
          </c:tx>
          <c:marker>
            <c:symbol val="none"/>
          </c:marker>
          <c:cat>
            <c:strRef>
              <c:f>'2.7'!$B$3:$N$3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'2.7'!$B$5:$N$5</c:f>
              <c:numCache>
                <c:formatCode>0.0</c:formatCode>
                <c:ptCount val="13"/>
                <c:pt idx="0">
                  <c:v>4.1714712368870703</c:v>
                </c:pt>
                <c:pt idx="1">
                  <c:v>4.22865735065057</c:v>
                </c:pt>
                <c:pt idx="2">
                  <c:v>4.19586972002549</c:v>
                </c:pt>
                <c:pt idx="3">
                  <c:v>4.1443180888488893</c:v>
                </c:pt>
                <c:pt idx="4">
                  <c:v>4.0646275675246599</c:v>
                </c:pt>
                <c:pt idx="5">
                  <c:v>4.0308504422114897</c:v>
                </c:pt>
                <c:pt idx="6">
                  <c:v>3.9851211943837397</c:v>
                </c:pt>
                <c:pt idx="7">
                  <c:v>3.9401527528332303</c:v>
                </c:pt>
                <c:pt idx="8">
                  <c:v>3.9096273158550199</c:v>
                </c:pt>
                <c:pt idx="9">
                  <c:v>3.8812938687237</c:v>
                </c:pt>
                <c:pt idx="10">
                  <c:v>3.8420441875105604</c:v>
                </c:pt>
                <c:pt idx="11">
                  <c:v>3.8197028499262964</c:v>
                </c:pt>
                <c:pt idx="12">
                  <c:v>3.7837114074927873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B5-4A88-B9B5-11AAB4F8D404}"/>
            </c:ext>
          </c:extLst>
        </c:ser>
        <c:ser>
          <c:idx val="0"/>
          <c:order val="2"/>
          <c:tx>
            <c:strRef>
              <c:f>'Data for fig 2.7'!$B$5</c:f>
              <c:strCache>
                <c:ptCount val="1"/>
                <c:pt idx="0">
                  <c:v>Heart failure</c:v>
                </c:pt>
              </c:strCache>
            </c:strRef>
          </c:tx>
          <c:marker>
            <c:symbol val="none"/>
          </c:marker>
          <c:cat>
            <c:strRef>
              <c:f>'2.7'!$B$3:$N$3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'2.7'!$B$8:$N$8</c:f>
              <c:numCache>
                <c:formatCode>0.0</c:formatCode>
                <c:ptCount val="13"/>
                <c:pt idx="2">
                  <c:v>0.81832853076765288</c:v>
                </c:pt>
                <c:pt idx="3">
                  <c:v>0.79980364885870903</c:v>
                </c:pt>
                <c:pt idx="4">
                  <c:v>0.75069099964525399</c:v>
                </c:pt>
                <c:pt idx="5">
                  <c:v>0.75602255941269503</c:v>
                </c:pt>
                <c:pt idx="6">
                  <c:v>0.757644164323373</c:v>
                </c:pt>
                <c:pt idx="7">
                  <c:v>0.75143604206103098</c:v>
                </c:pt>
                <c:pt idx="8">
                  <c:v>0.754711842533904</c:v>
                </c:pt>
                <c:pt idx="9">
                  <c:v>0.76425595261332002</c:v>
                </c:pt>
                <c:pt idx="10">
                  <c:v>0.78199116993460305</c:v>
                </c:pt>
                <c:pt idx="11">
                  <c:v>0.80478999194287437</c:v>
                </c:pt>
                <c:pt idx="12">
                  <c:v>0.85342242093382115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B5-4A88-B9B5-11AAB4F8D404}"/>
            </c:ext>
          </c:extLst>
        </c:ser>
        <c:ser>
          <c:idx val="3"/>
          <c:order val="3"/>
          <c:tx>
            <c:strRef>
              <c:f>'Data for fig 2.7'!$B$8</c:f>
              <c:strCache>
                <c:ptCount val="1"/>
                <c:pt idx="0">
                  <c:v>Stroke and TIA</c:v>
                </c:pt>
              </c:strCache>
            </c:strRef>
          </c:tx>
          <c:marker>
            <c:symbol val="none"/>
          </c:marker>
          <c:cat>
            <c:strRef>
              <c:f>'2.7'!$B$3:$N$3</c:f>
              <c:strCache>
                <c:ptCount val="13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</c:strCache>
            </c:strRef>
          </c:cat>
          <c:val>
            <c:numRef>
              <c:f>'2.7'!$B$6:$N$6</c:f>
              <c:numCache>
                <c:formatCode>0.0</c:formatCode>
                <c:ptCount val="13"/>
                <c:pt idx="0">
                  <c:v>1.4143392688219001</c:v>
                </c:pt>
                <c:pt idx="1">
                  <c:v>1.5660745796969</c:v>
                </c:pt>
                <c:pt idx="2">
                  <c:v>1.6191297177767001</c:v>
                </c:pt>
                <c:pt idx="3">
                  <c:v>1.6477133273337199</c:v>
                </c:pt>
                <c:pt idx="4">
                  <c:v>1.67724336632241</c:v>
                </c:pt>
                <c:pt idx="5">
                  <c:v>1.7141698158663901</c:v>
                </c:pt>
                <c:pt idx="6">
                  <c:v>1.7527160778423099</c:v>
                </c:pt>
                <c:pt idx="7">
                  <c:v>1.7829417749021499</c:v>
                </c:pt>
                <c:pt idx="8">
                  <c:v>1.7529635926169198</c:v>
                </c:pt>
                <c:pt idx="9">
                  <c:v>1.7940209711042201</c:v>
                </c:pt>
                <c:pt idx="10">
                  <c:v>1.8126991193174302</c:v>
                </c:pt>
                <c:pt idx="11">
                  <c:v>1.8461683549727639</c:v>
                </c:pt>
                <c:pt idx="12">
                  <c:v>1.8705239615539895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1B5-4A88-B9B5-11AAB4F8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41856"/>
        <c:axId val="131243392"/>
      </c:lineChart>
      <c:catAx>
        <c:axId val="131241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243392"/>
        <c:crosses val="autoZero"/>
        <c:auto val="1"/>
        <c:lblAlgn val="ctr"/>
        <c:lblOffset val="100"/>
        <c:noMultiLvlLbl val="0"/>
      </c:catAx>
      <c:valAx>
        <c:axId val="13124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GB" b="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4.6505579922021759E-3"/>
              <c:y val="0.449542451137374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2418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5314070281118628"/>
          <c:y val="0.92711138214524469"/>
          <c:w val="0.49371848191848106"/>
          <c:h val="3.652805274858673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1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Figure 2.8 Prevalence of cardiovascular conditions by gender, Great Britain 1988-2011</a:t>
            </a:r>
            <a:r>
              <a:rPr lang="en-GB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en-GB" sz="1100" i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208197515456553"/>
          <c:y val="2.38095272431610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15644303586127E-2"/>
          <c:y val="0.119969651463354"/>
          <c:w val="0.756818974270552"/>
          <c:h val="0.69034085490155261"/>
        </c:manualLayout>
      </c:layout>
      <c:lineChart>
        <c:grouping val="standard"/>
        <c:varyColors val="0"/>
        <c:ser>
          <c:idx val="4"/>
          <c:order val="0"/>
          <c:tx>
            <c:strRef>
              <c:f>'Data for fig 2.8'!$A$9</c:f>
              <c:strCache>
                <c:ptCount val="1"/>
                <c:pt idx="0">
                  <c:v>CVD - 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2.8'!$B$9:$S$9</c:f>
              <c:numCache>
                <c:formatCode>0.0</c:formatCode>
                <c:ptCount val="18"/>
                <c:pt idx="0">
                  <c:v>7.3</c:v>
                </c:pt>
                <c:pt idx="1">
                  <c:v>6.9</c:v>
                </c:pt>
                <c:pt idx="2">
                  <c:v>9.3000000000000007</c:v>
                </c:pt>
                <c:pt idx="3">
                  <c:v>9.3000000000000007</c:v>
                </c:pt>
                <c:pt idx="4">
                  <c:v>9.9</c:v>
                </c:pt>
                <c:pt idx="5">
                  <c:v>11.3</c:v>
                </c:pt>
                <c:pt idx="6">
                  <c:v>10.7</c:v>
                </c:pt>
                <c:pt idx="7">
                  <c:v>11</c:v>
                </c:pt>
                <c:pt idx="8">
                  <c:v>11.9</c:v>
                </c:pt>
                <c:pt idx="9">
                  <c:v>11.3</c:v>
                </c:pt>
                <c:pt idx="10">
                  <c:v>11.1</c:v>
                </c:pt>
                <c:pt idx="11">
                  <c:v>11.4</c:v>
                </c:pt>
                <c:pt idx="12">
                  <c:v>12</c:v>
                </c:pt>
                <c:pt idx="13">
                  <c:v>10.9</c:v>
                </c:pt>
                <c:pt idx="14">
                  <c:v>11.1</c:v>
                </c:pt>
                <c:pt idx="15">
                  <c:v>11.4</c:v>
                </c:pt>
                <c:pt idx="16">
                  <c:v>11.7</c:v>
                </c:pt>
                <c:pt idx="17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04-4D4C-A2CE-72DFB410A35A}"/>
            </c:ext>
          </c:extLst>
        </c:ser>
        <c:ser>
          <c:idx val="5"/>
          <c:order val="1"/>
          <c:tx>
            <c:strRef>
              <c:f>'Data for fig 2.8'!$A$10</c:f>
              <c:strCache>
                <c:ptCount val="1"/>
                <c:pt idx="0">
                  <c:v>CVD -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2.8'!$B$10:$S$10</c:f>
              <c:numCache>
                <c:formatCode>0.0</c:formatCode>
                <c:ptCount val="18"/>
                <c:pt idx="0">
                  <c:v>7.7</c:v>
                </c:pt>
                <c:pt idx="1">
                  <c:v>7.7</c:v>
                </c:pt>
                <c:pt idx="2">
                  <c:v>9.1999999999999993</c:v>
                </c:pt>
                <c:pt idx="3">
                  <c:v>8.6999999999999993</c:v>
                </c:pt>
                <c:pt idx="4">
                  <c:v>9.5</c:v>
                </c:pt>
                <c:pt idx="5">
                  <c:v>9.9</c:v>
                </c:pt>
                <c:pt idx="6">
                  <c:v>10.4</c:v>
                </c:pt>
                <c:pt idx="7">
                  <c:v>10.199999999999999</c:v>
                </c:pt>
                <c:pt idx="8">
                  <c:v>11.9</c:v>
                </c:pt>
                <c:pt idx="9">
                  <c:v>10.9</c:v>
                </c:pt>
                <c:pt idx="10">
                  <c:v>11</c:v>
                </c:pt>
                <c:pt idx="11">
                  <c:v>10.8</c:v>
                </c:pt>
                <c:pt idx="12">
                  <c:v>11.5</c:v>
                </c:pt>
                <c:pt idx="13">
                  <c:v>9.6999999999999993</c:v>
                </c:pt>
                <c:pt idx="14">
                  <c:v>9.4</c:v>
                </c:pt>
                <c:pt idx="15">
                  <c:v>9.5</c:v>
                </c:pt>
                <c:pt idx="16">
                  <c:v>10.1</c:v>
                </c:pt>
                <c:pt idx="17">
                  <c:v>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04-4D4C-A2CE-72DFB410A35A}"/>
            </c:ext>
          </c:extLst>
        </c:ser>
        <c:ser>
          <c:idx val="0"/>
          <c:order val="2"/>
          <c:tx>
            <c:strRef>
              <c:f>'Data for fig 2.8'!$A$5</c:f>
              <c:strCache>
                <c:ptCount val="1"/>
                <c:pt idx="0">
                  <c:v>Myocardial infarction - 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2.8'!$B$5:$S$5</c:f>
              <c:numCache>
                <c:formatCode>0.0</c:formatCode>
                <c:ptCount val="18"/>
                <c:pt idx="0">
                  <c:v>2.2000000000000002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2.5</c:v>
                </c:pt>
                <c:pt idx="4">
                  <c:v>2.2999999999999998</c:v>
                </c:pt>
                <c:pt idx="5">
                  <c:v>3.2</c:v>
                </c:pt>
                <c:pt idx="6">
                  <c:v>2.5</c:v>
                </c:pt>
                <c:pt idx="7">
                  <c:v>2.5</c:v>
                </c:pt>
                <c:pt idx="8">
                  <c:v>2.4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2.1</c:v>
                </c:pt>
                <c:pt idx="12">
                  <c:v>2</c:v>
                </c:pt>
                <c:pt idx="13">
                  <c:v>1.8</c:v>
                </c:pt>
                <c:pt idx="14">
                  <c:v>1.7</c:v>
                </c:pt>
                <c:pt idx="15">
                  <c:v>1.9</c:v>
                </c:pt>
                <c:pt idx="16">
                  <c:v>1.9</c:v>
                </c:pt>
                <c:pt idx="17">
                  <c:v>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904-4D4C-A2CE-72DFB410A35A}"/>
            </c:ext>
          </c:extLst>
        </c:ser>
        <c:ser>
          <c:idx val="1"/>
          <c:order val="3"/>
          <c:tx>
            <c:strRef>
              <c:f>'Data for fig 2.8'!$A$6</c:f>
              <c:strCache>
                <c:ptCount val="1"/>
                <c:pt idx="0">
                  <c:v>Myocardial infarction -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2.8'!$B$6:$S$6</c:f>
              <c:numCache>
                <c:formatCode>0.0</c:formatCode>
                <c:ptCount val="18"/>
                <c:pt idx="0">
                  <c:v>1.7</c:v>
                </c:pt>
                <c:pt idx="1">
                  <c:v>1.7</c:v>
                </c:pt>
                <c:pt idx="2">
                  <c:v>2.1</c:v>
                </c:pt>
                <c:pt idx="3">
                  <c:v>1.8</c:v>
                </c:pt>
                <c:pt idx="4">
                  <c:v>2.4</c:v>
                </c:pt>
                <c:pt idx="5">
                  <c:v>2.2000000000000002</c:v>
                </c:pt>
                <c:pt idx="6">
                  <c:v>2</c:v>
                </c:pt>
                <c:pt idx="7">
                  <c:v>1.5</c:v>
                </c:pt>
                <c:pt idx="8">
                  <c:v>2</c:v>
                </c:pt>
                <c:pt idx="9">
                  <c:v>1.7</c:v>
                </c:pt>
                <c:pt idx="10">
                  <c:v>1.8</c:v>
                </c:pt>
                <c:pt idx="11">
                  <c:v>1.7</c:v>
                </c:pt>
                <c:pt idx="12">
                  <c:v>1.5</c:v>
                </c:pt>
                <c:pt idx="13">
                  <c:v>1.1000000000000001</c:v>
                </c:pt>
                <c:pt idx="14">
                  <c:v>1</c:v>
                </c:pt>
                <c:pt idx="15">
                  <c:v>1.2</c:v>
                </c:pt>
                <c:pt idx="16">
                  <c:v>1.1000000000000001</c:v>
                </c:pt>
                <c:pt idx="1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04-4D4C-A2CE-72DFB410A35A}"/>
            </c:ext>
          </c:extLst>
        </c:ser>
        <c:ser>
          <c:idx val="2"/>
          <c:order val="4"/>
          <c:tx>
            <c:strRef>
              <c:f>'Data for fig 2.8'!$A$7</c:f>
              <c:strCache>
                <c:ptCount val="1"/>
                <c:pt idx="0">
                  <c:v>Stroke - 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2.8'!$B$7:$S$7</c:f>
              <c:numCache>
                <c:formatCode>0.0</c:formatCode>
                <c:ptCount val="18"/>
                <c:pt idx="0">
                  <c:v>0.8</c:v>
                </c:pt>
                <c:pt idx="1">
                  <c:v>0.7</c:v>
                </c:pt>
                <c:pt idx="2">
                  <c:v>0.9</c:v>
                </c:pt>
                <c:pt idx="3">
                  <c:v>0.6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0.8</c:v>
                </c:pt>
                <c:pt idx="8">
                  <c:v>0.9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904-4D4C-A2CE-72DFB410A35A}"/>
            </c:ext>
          </c:extLst>
        </c:ser>
        <c:ser>
          <c:idx val="3"/>
          <c:order val="5"/>
          <c:tx>
            <c:strRef>
              <c:f>'Data for fig 2.8'!$A$8</c:f>
              <c:strCache>
                <c:ptCount val="1"/>
                <c:pt idx="0">
                  <c:v>Stroke -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'Data for fig 2.8'!$B$3:$S$4</c:f>
              <c:strCache>
                <c:ptCount val="18"/>
                <c:pt idx="0">
                  <c:v>1988</c:v>
                </c:pt>
                <c:pt idx="1">
                  <c:v>1989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1998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</c:strCache>
            </c:strRef>
          </c:cat>
          <c:val>
            <c:numRef>
              <c:f>'Data for fig 2.8'!$B$8:$S$8</c:f>
              <c:numCache>
                <c:formatCode>0.0</c:formatCode>
                <c:ptCount val="18"/>
                <c:pt idx="0">
                  <c:v>0.6</c:v>
                </c:pt>
                <c:pt idx="1">
                  <c:v>0.6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0.8</c:v>
                </c:pt>
                <c:pt idx="6">
                  <c:v>0.8</c:v>
                </c:pt>
                <c:pt idx="7">
                  <c:v>0.9</c:v>
                </c:pt>
                <c:pt idx="8">
                  <c:v>0.9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0.6</c:v>
                </c:pt>
                <c:pt idx="17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904-4D4C-A2CE-72DFB410A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21504"/>
        <c:axId val="130423040"/>
      </c:lineChart>
      <c:catAx>
        <c:axId val="13042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423040"/>
        <c:crosses val="autoZero"/>
        <c:auto val="1"/>
        <c:lblAlgn val="ctr"/>
        <c:lblOffset val="100"/>
        <c:noMultiLvlLbl val="0"/>
      </c:catAx>
      <c:valAx>
        <c:axId val="130423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1.9356011155539865E-2"/>
              <c:y val="0.4176078592494966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421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1929662076911919"/>
          <c:y val="0.89486676659750453"/>
          <c:w val="0.6735431428735642"/>
          <c:h val="6.8026891065572234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Figure 2.9 Prevalence of selected cardiovascular conditions</a:t>
            </a:r>
            <a:r>
              <a:rPr lang="en-GB" sz="11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by gender, England 2003-2011</a:t>
            </a:r>
          </a:p>
        </c:rich>
      </c:tx>
      <c:layout>
        <c:manualLayout>
          <c:xMode val="edge"/>
          <c:yMode val="edge"/>
          <c:x val="0.1605622028886115"/>
          <c:y val="3.00320183881082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507909800758233E-2"/>
          <c:y val="0.11668767563305797"/>
          <c:w val="0.74594201172913321"/>
          <c:h val="0.71068566756350049"/>
        </c:manualLayout>
      </c:layout>
      <c:lineChart>
        <c:grouping val="standard"/>
        <c:varyColors val="0"/>
        <c:ser>
          <c:idx val="3"/>
          <c:order val="0"/>
          <c:tx>
            <c:strRef>
              <c:f>'Data for fig 2.9'!$A$7:$B$7</c:f>
              <c:strCache>
                <c:ptCount val="1"/>
                <c:pt idx="0">
                  <c:v>Angina Men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2.9'!$C$7:$K$7</c:f>
              <c:numCache>
                <c:formatCode>0.0</c:formatCode>
                <c:ptCount val="9"/>
                <c:pt idx="0">
                  <c:v>4.8</c:v>
                </c:pt>
                <c:pt idx="3">
                  <c:v>4.8</c:v>
                </c:pt>
                <c:pt idx="8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9B-4861-A0D7-F2C1D86BB716}"/>
            </c:ext>
          </c:extLst>
        </c:ser>
        <c:ser>
          <c:idx val="4"/>
          <c:order val="1"/>
          <c:tx>
            <c:strRef>
              <c:f>'Data for fig 2.9'!$A$8:$B$8</c:f>
              <c:strCache>
                <c:ptCount val="1"/>
                <c:pt idx="0">
                  <c:v>Angina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2.9'!$C$8:$K$8</c:f>
              <c:numCache>
                <c:formatCode>0.0</c:formatCode>
                <c:ptCount val="9"/>
                <c:pt idx="0">
                  <c:v>3.4</c:v>
                </c:pt>
                <c:pt idx="3">
                  <c:v>3.3</c:v>
                </c:pt>
                <c:pt idx="8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9B-4861-A0D7-F2C1D86BB716}"/>
            </c:ext>
          </c:extLst>
        </c:ser>
        <c:ser>
          <c:idx val="6"/>
          <c:order val="2"/>
          <c:tx>
            <c:strRef>
              <c:f>'Data for fig 2.9'!$A$10:$B$10</c:f>
              <c:strCache>
                <c:ptCount val="1"/>
                <c:pt idx="0">
                  <c:v>CHD Men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2.9'!$C$10:$K$10</c:f>
              <c:numCache>
                <c:formatCode>0.0</c:formatCode>
                <c:ptCount val="9"/>
                <c:pt idx="0">
                  <c:v>6.4</c:v>
                </c:pt>
                <c:pt idx="3">
                  <c:v>6.4832819215529138</c:v>
                </c:pt>
                <c:pt idx="8">
                  <c:v>5.7326879999999996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9B-4861-A0D7-F2C1D86BB716}"/>
            </c:ext>
          </c:extLst>
        </c:ser>
        <c:ser>
          <c:idx val="7"/>
          <c:order val="3"/>
          <c:tx>
            <c:strRef>
              <c:f>'Data for fig 2.9'!$A$11:$B$11</c:f>
              <c:strCache>
                <c:ptCount val="1"/>
                <c:pt idx="0">
                  <c:v>CHD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2.9'!$C$11:$K$11</c:f>
              <c:numCache>
                <c:formatCode>0.0</c:formatCode>
                <c:ptCount val="9"/>
                <c:pt idx="0">
                  <c:v>4.0999999999999996</c:v>
                </c:pt>
                <c:pt idx="3">
                  <c:v>3.9731066127809118</c:v>
                </c:pt>
                <c:pt idx="8">
                  <c:v>3.4532289999999999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9B-4861-A0D7-F2C1D86BB716}"/>
            </c:ext>
          </c:extLst>
        </c:ser>
        <c:ser>
          <c:idx val="0"/>
          <c:order val="4"/>
          <c:tx>
            <c:strRef>
              <c:f>'Data for fig 2.9'!$A$4:$B$4</c:f>
              <c:strCache>
                <c:ptCount val="1"/>
                <c:pt idx="0">
                  <c:v>Myocardial infarction Men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2.9'!$C$4:$K$4</c:f>
              <c:numCache>
                <c:formatCode>0.0</c:formatCode>
                <c:ptCount val="9"/>
                <c:pt idx="0">
                  <c:v>3.8</c:v>
                </c:pt>
                <c:pt idx="3">
                  <c:v>4.0999999999999996</c:v>
                </c:pt>
                <c:pt idx="8">
                  <c:v>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59B-4861-A0D7-F2C1D86BB716}"/>
            </c:ext>
          </c:extLst>
        </c:ser>
        <c:ser>
          <c:idx val="1"/>
          <c:order val="5"/>
          <c:tx>
            <c:strRef>
              <c:f>'Data for fig 2.9'!$A$5:$B$5</c:f>
              <c:strCache>
                <c:ptCount val="1"/>
                <c:pt idx="0">
                  <c:v>Myocardial infarction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2.9'!$C$5:$K$5</c:f>
              <c:numCache>
                <c:formatCode>0.0</c:formatCode>
                <c:ptCount val="9"/>
                <c:pt idx="0">
                  <c:v>1.7</c:v>
                </c:pt>
                <c:pt idx="3">
                  <c:v>1.7</c:v>
                </c:pt>
                <c:pt idx="8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9B-4861-A0D7-F2C1D86BB716}"/>
            </c:ext>
          </c:extLst>
        </c:ser>
        <c:ser>
          <c:idx val="9"/>
          <c:order val="6"/>
          <c:tx>
            <c:strRef>
              <c:f>'Data for fig 2.9'!$A$13:$B$13</c:f>
              <c:strCache>
                <c:ptCount val="1"/>
                <c:pt idx="0">
                  <c:v>Stroke Men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2.9'!$C$13:$K$13</c:f>
              <c:numCache>
                <c:formatCode>0.0</c:formatCode>
                <c:ptCount val="9"/>
                <c:pt idx="0">
                  <c:v>2.4</c:v>
                </c:pt>
                <c:pt idx="3">
                  <c:v>2.4129139911042943</c:v>
                </c:pt>
                <c:pt idx="8">
                  <c:v>2.652269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59B-4861-A0D7-F2C1D86BB716}"/>
            </c:ext>
          </c:extLst>
        </c:ser>
        <c:ser>
          <c:idx val="10"/>
          <c:order val="7"/>
          <c:tx>
            <c:strRef>
              <c:f>'Data for fig 2.9'!$A$14:$B$14</c:f>
              <c:strCache>
                <c:ptCount val="1"/>
                <c:pt idx="0">
                  <c:v>Stroke Women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'Data for fig 2.9'!$C$3:$K$3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'Data for fig 2.9'!$C$14:$K$14</c:f>
              <c:numCache>
                <c:formatCode>0.0</c:formatCode>
                <c:ptCount val="9"/>
                <c:pt idx="0">
                  <c:v>2.2000000000000002</c:v>
                </c:pt>
                <c:pt idx="3">
                  <c:v>2.1880197580995007</c:v>
                </c:pt>
                <c:pt idx="8">
                  <c:v>2.0743200000000002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59B-4861-A0D7-F2C1D86B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91648"/>
        <c:axId val="131693184"/>
      </c:lineChart>
      <c:catAx>
        <c:axId val="1316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693184"/>
        <c:crosses val="autoZero"/>
        <c:auto val="1"/>
        <c:lblAlgn val="ctr"/>
        <c:lblOffset val="100"/>
        <c:noMultiLvlLbl val="0"/>
      </c:catAx>
      <c:valAx>
        <c:axId val="131693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Percentage %</a:t>
                </a:r>
              </a:p>
            </c:rich>
          </c:tx>
          <c:layout>
            <c:manualLayout>
              <c:xMode val="edge"/>
              <c:yMode val="edge"/>
              <c:x val="2.3096126943515035E-2"/>
              <c:y val="0.447103864601917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6916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8039248569174592E-2"/>
          <c:y val="0.90349748518360162"/>
          <c:w val="0.81143843517118153"/>
          <c:h val="8.5902978914713241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span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Figure 2.10 Prevalence of selected cardiovascular conditions by gender, Scotland 2003-2016</a:t>
            </a:r>
          </a:p>
        </c:rich>
      </c:tx>
      <c:layout>
        <c:manualLayout>
          <c:xMode val="edge"/>
          <c:yMode val="edge"/>
          <c:x val="7.0225612656011197E-2"/>
          <c:y val="3.07667616015068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00222429271021"/>
          <c:y val="0.13455416206755064"/>
          <c:w val="0.73366133186631277"/>
          <c:h val="0.71824505301664165"/>
        </c:manualLayout>
      </c:layout>
      <c:lineChart>
        <c:grouping val="standard"/>
        <c:varyColors val="0"/>
        <c:ser>
          <c:idx val="0"/>
          <c:order val="0"/>
          <c:tx>
            <c:strRef>
              <c:f>'Data for fig 2.10'!$A$4:$C$4</c:f>
              <c:strCache>
                <c:ptCount val="1"/>
                <c:pt idx="0">
                  <c:v>CHD Men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0"/>
            <c:bubble3D val="0"/>
            <c:spPr>
              <a:ln w="31750"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007-471F-8F2B-3929851B6BE3}"/>
              </c:ext>
            </c:extLst>
          </c:dPt>
          <c:dPt>
            <c:idx val="2"/>
            <c:bubble3D val="0"/>
            <c:spPr>
              <a:ln w="31750"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007-471F-8F2B-3929851B6BE3}"/>
              </c:ext>
            </c:extLst>
          </c:dPt>
          <c:cat>
            <c:numRef>
              <c:f>'Data for fig 2.10'!$E$3:$R$3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'Data for fig 2.10'!$E$4:$R$4</c:f>
              <c:numCache>
                <c:formatCode>0.0</c:formatCode>
                <c:ptCount val="14"/>
                <c:pt idx="0">
                  <c:v>8.1999999999999993</c:v>
                </c:pt>
                <c:pt idx="5">
                  <c:v>6.9</c:v>
                </c:pt>
                <c:pt idx="6">
                  <c:v>7.4</c:v>
                </c:pt>
                <c:pt idx="7">
                  <c:v>7.5</c:v>
                </c:pt>
                <c:pt idx="8">
                  <c:v>7.5</c:v>
                </c:pt>
                <c:pt idx="9">
                  <c:v>7.3</c:v>
                </c:pt>
                <c:pt idx="10">
                  <c:v>7.0545</c:v>
                </c:pt>
                <c:pt idx="11" formatCode="General">
                  <c:v>7.8</c:v>
                </c:pt>
                <c:pt idx="12">
                  <c:v>7.4</c:v>
                </c:pt>
                <c:pt idx="13">
                  <c:v>6.7336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07-471F-8F2B-3929851B6BE3}"/>
            </c:ext>
          </c:extLst>
        </c:ser>
        <c:ser>
          <c:idx val="1"/>
          <c:order val="1"/>
          <c:tx>
            <c:strRef>
              <c:f>'Data for fig 2.10'!$A$5:$C$5</c:f>
              <c:strCache>
                <c:ptCount val="1"/>
                <c:pt idx="0">
                  <c:v>CHD Women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2"/>
            <c:bubble3D val="0"/>
            <c:spPr>
              <a:ln w="31750"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007-471F-8F2B-3929851B6BE3}"/>
              </c:ext>
            </c:extLst>
          </c:dPt>
          <c:cat>
            <c:numRef>
              <c:f>'Data for fig 2.10'!$E$3:$R$3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'Data for fig 2.10'!$E$5:$R$5</c:f>
              <c:numCache>
                <c:formatCode>0.0</c:formatCode>
                <c:ptCount val="14"/>
                <c:pt idx="0">
                  <c:v>6.5</c:v>
                </c:pt>
                <c:pt idx="5">
                  <c:v>5.6</c:v>
                </c:pt>
                <c:pt idx="6">
                  <c:v>5.2</c:v>
                </c:pt>
                <c:pt idx="7">
                  <c:v>5.2</c:v>
                </c:pt>
                <c:pt idx="8">
                  <c:v>4.9000000000000004</c:v>
                </c:pt>
                <c:pt idx="9">
                  <c:v>5.7</c:v>
                </c:pt>
                <c:pt idx="10">
                  <c:v>5.2945000000000002</c:v>
                </c:pt>
                <c:pt idx="11" formatCode="General">
                  <c:v>4.7</c:v>
                </c:pt>
                <c:pt idx="12">
                  <c:v>4.57</c:v>
                </c:pt>
                <c:pt idx="13">
                  <c:v>4.2343999999999999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07-471F-8F2B-3929851B6BE3}"/>
            </c:ext>
          </c:extLst>
        </c:ser>
        <c:ser>
          <c:idx val="3"/>
          <c:order val="2"/>
          <c:tx>
            <c:strRef>
              <c:f>'Data for fig 2.10'!$A$7:$C$7</c:f>
              <c:strCache>
                <c:ptCount val="1"/>
                <c:pt idx="0">
                  <c:v>Stroke Men</c:v>
                </c:pt>
              </c:strCache>
            </c:strRef>
          </c:tx>
          <c:spPr>
            <a:ln w="38100"/>
          </c:spPr>
          <c:marker>
            <c:symbol val="none"/>
          </c:marker>
          <c:dPt>
            <c:idx val="2"/>
            <c:bubble3D val="0"/>
            <c:spPr>
              <a:ln w="38100"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007-471F-8F2B-3929851B6BE3}"/>
              </c:ext>
            </c:extLst>
          </c:dPt>
          <c:cat>
            <c:numRef>
              <c:f>'Data for fig 2.10'!$E$3:$R$3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'Data for fig 2.10'!$E$7:$R$7</c:f>
              <c:numCache>
                <c:formatCode>0.0</c:formatCode>
                <c:ptCount val="14"/>
                <c:pt idx="0">
                  <c:v>2.4</c:v>
                </c:pt>
                <c:pt idx="5">
                  <c:v>2.5</c:v>
                </c:pt>
                <c:pt idx="6">
                  <c:v>2.7</c:v>
                </c:pt>
                <c:pt idx="7">
                  <c:v>3.3</c:v>
                </c:pt>
                <c:pt idx="8">
                  <c:v>2.9</c:v>
                </c:pt>
                <c:pt idx="9">
                  <c:v>2.8</c:v>
                </c:pt>
                <c:pt idx="10">
                  <c:v>3.1663999999999999</c:v>
                </c:pt>
                <c:pt idx="11" formatCode="General">
                  <c:v>3.3</c:v>
                </c:pt>
                <c:pt idx="12">
                  <c:v>2.58</c:v>
                </c:pt>
                <c:pt idx="13">
                  <c:v>3.2023999999999999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007-471F-8F2B-3929851B6BE3}"/>
            </c:ext>
          </c:extLst>
        </c:ser>
        <c:ser>
          <c:idx val="4"/>
          <c:order val="3"/>
          <c:tx>
            <c:strRef>
              <c:f>'Data for fig 2.10'!$A$8:$C$8</c:f>
              <c:strCache>
                <c:ptCount val="1"/>
                <c:pt idx="0">
                  <c:v>Stroke Women</c:v>
                </c:pt>
              </c:strCache>
            </c:strRef>
          </c:tx>
          <c:spPr>
            <a:ln w="31750"/>
          </c:spPr>
          <c:marker>
            <c:symbol val="none"/>
          </c:marker>
          <c:dPt>
            <c:idx val="2"/>
            <c:bubble3D val="0"/>
            <c:spPr>
              <a:ln w="31750"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007-471F-8F2B-3929851B6BE3}"/>
              </c:ext>
            </c:extLst>
          </c:dPt>
          <c:cat>
            <c:numRef>
              <c:f>'Data for fig 2.10'!$E$3:$R$3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'Data for fig 2.10'!$E$8:$R$8</c:f>
              <c:numCache>
                <c:formatCode>0.0</c:formatCode>
                <c:ptCount val="14"/>
                <c:pt idx="0">
                  <c:v>2.1</c:v>
                </c:pt>
                <c:pt idx="5">
                  <c:v>2.8</c:v>
                </c:pt>
                <c:pt idx="6">
                  <c:v>2.2000000000000002</c:v>
                </c:pt>
                <c:pt idx="7">
                  <c:v>2.5</c:v>
                </c:pt>
                <c:pt idx="8">
                  <c:v>2.7</c:v>
                </c:pt>
                <c:pt idx="9">
                  <c:v>2.8</c:v>
                </c:pt>
                <c:pt idx="10">
                  <c:v>2.6562000000000001</c:v>
                </c:pt>
                <c:pt idx="11" formatCode="General">
                  <c:v>3.1</c:v>
                </c:pt>
                <c:pt idx="12">
                  <c:v>2.61</c:v>
                </c:pt>
                <c:pt idx="13">
                  <c:v>2.7115999999999998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007-471F-8F2B-3929851B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93664"/>
        <c:axId val="131795200"/>
      </c:lineChart>
      <c:catAx>
        <c:axId val="13179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795200"/>
        <c:crosses val="autoZero"/>
        <c:auto val="1"/>
        <c:lblAlgn val="ctr"/>
        <c:lblOffset val="100"/>
        <c:noMultiLvlLbl val="0"/>
      </c:catAx>
      <c:valAx>
        <c:axId val="131795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1.893444311903705E-2"/>
              <c:y val="0.4360755420900503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17936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627712618493149"/>
          <c:y val="0.91412381719056546"/>
          <c:w val="0.65966446213664653"/>
          <c:h val="3.69007621076784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GB" sz="1100"/>
              <a:t>Figure 2.11 Prevalence of selected heart conditions by gender, Wales 2003/04-2015</a:t>
            </a:r>
          </a:p>
        </c:rich>
      </c:tx>
      <c:layout>
        <c:manualLayout>
          <c:xMode val="edge"/>
          <c:yMode val="edge"/>
          <c:x val="0.14784791076807707"/>
          <c:y val="3.8571847378888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29943701663775"/>
          <c:y val="0.12314090249490957"/>
          <c:w val="0.70612765930614541"/>
          <c:h val="0.70153622412784944"/>
        </c:manualLayout>
      </c:layout>
      <c:lineChart>
        <c:grouping val="standard"/>
        <c:varyColors val="0"/>
        <c:ser>
          <c:idx val="3"/>
          <c:order val="0"/>
          <c:tx>
            <c:strRef>
              <c:f>'Data for Fig 2.11'!$A$7:$B$7</c:f>
              <c:strCache>
                <c:ptCount val="1"/>
                <c:pt idx="0">
                  <c:v>Angina 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2.11'!$C$7:$N$7</c:f>
              <c:numCache>
                <c:formatCode>0.0</c:formatCode>
                <c:ptCount val="12"/>
                <c:pt idx="0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4.0778625210741488</c:v>
                </c:pt>
                <c:pt idx="7">
                  <c:v>4.0459003467029708</c:v>
                </c:pt>
                <c:pt idx="8">
                  <c:v>3.8688667783626181</c:v>
                </c:pt>
                <c:pt idx="9">
                  <c:v>3.7876435728403641</c:v>
                </c:pt>
                <c:pt idx="10" formatCode="General">
                  <c:v>3.3</c:v>
                </c:pt>
                <c:pt idx="11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8C-42BA-8245-A436EF473F2F}"/>
            </c:ext>
          </c:extLst>
        </c:ser>
        <c:ser>
          <c:idx val="4"/>
          <c:order val="1"/>
          <c:tx>
            <c:strRef>
              <c:f>'Data for Fig 2.11'!$A$8:$B$8</c:f>
              <c:strCache>
                <c:ptCount val="1"/>
                <c:pt idx="0">
                  <c:v>Angina Women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2.11'!$C$8:$N$8</c:f>
              <c:numCache>
                <c:formatCode>0.0</c:formatCode>
                <c:ptCount val="12"/>
                <c:pt idx="0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3.3743720824944021</c:v>
                </c:pt>
                <c:pt idx="7">
                  <c:v>3.4521182787672409</c:v>
                </c:pt>
                <c:pt idx="8">
                  <c:v>3.2214321308072851</c:v>
                </c:pt>
                <c:pt idx="9">
                  <c:v>3.0755796939778315</c:v>
                </c:pt>
                <c:pt idx="10" formatCode="General">
                  <c:v>3</c:v>
                </c:pt>
                <c:pt idx="11">
                  <c:v>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8C-42BA-8245-A436EF473F2F}"/>
            </c:ext>
          </c:extLst>
        </c:ser>
        <c:ser>
          <c:idx val="7"/>
          <c:order val="2"/>
          <c:tx>
            <c:strRef>
              <c:f>'Data for Fig 2.11'!$A$11:$B$11</c:f>
              <c:strCache>
                <c:ptCount val="1"/>
                <c:pt idx="0">
                  <c:v>Heart failure 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2.11'!$C$11:$N$11</c:f>
              <c:numCache>
                <c:formatCode>0.0</c:formatCode>
                <c:ptCount val="12"/>
                <c:pt idx="0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1.5824006994333273</c:v>
                </c:pt>
                <c:pt idx="7">
                  <c:v>1.9117011323100501</c:v>
                </c:pt>
                <c:pt idx="8">
                  <c:v>1.4783988191391708</c:v>
                </c:pt>
                <c:pt idx="9">
                  <c:v>1.8724915994250892</c:v>
                </c:pt>
                <c:pt idx="10" formatCode="General">
                  <c:v>1.6</c:v>
                </c:pt>
                <c:pt idx="11">
                  <c:v>1.815326591596965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08C-42BA-8245-A436EF473F2F}"/>
            </c:ext>
          </c:extLst>
        </c:ser>
        <c:ser>
          <c:idx val="8"/>
          <c:order val="3"/>
          <c:tx>
            <c:strRef>
              <c:f>'Data for Fig 2.11'!$A$12:$B$12</c:f>
              <c:strCache>
                <c:ptCount val="1"/>
                <c:pt idx="0">
                  <c:v>Heart failure Women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2.11'!$C$12:$N$12</c:f>
              <c:numCache>
                <c:formatCode>0.0</c:formatCode>
                <c:ptCount val="12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1.1536324515210408</c:v>
                </c:pt>
                <c:pt idx="7">
                  <c:v>1.2047930471387631</c:v>
                </c:pt>
                <c:pt idx="8">
                  <c:v>1.0760008253826088</c:v>
                </c:pt>
                <c:pt idx="9">
                  <c:v>1.2124897914361987</c:v>
                </c:pt>
                <c:pt idx="10" formatCode="General">
                  <c:v>1</c:v>
                </c:pt>
                <c:pt idx="11">
                  <c:v>1.0832780865608926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08C-42BA-8245-A436EF473F2F}"/>
            </c:ext>
          </c:extLst>
        </c:ser>
        <c:ser>
          <c:idx val="0"/>
          <c:order val="4"/>
          <c:tx>
            <c:strRef>
              <c:f>'Data for Fig 2.11'!$A$4:$B$4</c:f>
              <c:strCache>
                <c:ptCount val="1"/>
                <c:pt idx="0">
                  <c:v>Myocardial infarction 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2.11'!$C$4:$N$4</c:f>
              <c:numCache>
                <c:formatCode>0.0</c:formatCode>
                <c:ptCount val="12"/>
                <c:pt idx="0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5.0459142466394571</c:v>
                </c:pt>
                <c:pt idx="7">
                  <c:v>5.0800024740392855</c:v>
                </c:pt>
                <c:pt idx="8">
                  <c:v>5.0981093044010093</c:v>
                </c:pt>
                <c:pt idx="9">
                  <c:v>5.0203268460759505</c:v>
                </c:pt>
                <c:pt idx="10" formatCode="General">
                  <c:v>4.5999999999999996</c:v>
                </c:pt>
                <c:pt idx="11">
                  <c:v>4.9399576014628428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08C-42BA-8245-A436EF473F2F}"/>
            </c:ext>
          </c:extLst>
        </c:ser>
        <c:ser>
          <c:idx val="1"/>
          <c:order val="5"/>
          <c:tx>
            <c:strRef>
              <c:f>'Data for Fig 2.11'!$A$5:$B$5</c:f>
              <c:strCache>
                <c:ptCount val="1"/>
                <c:pt idx="0">
                  <c:v>Myocardial infarction Women</c:v>
                </c:pt>
              </c:strCache>
            </c:strRef>
          </c:tx>
          <c:marker>
            <c:symbol val="none"/>
          </c:marker>
          <c:dPt>
            <c:idx val="2"/>
            <c:bubble3D val="0"/>
            <c:spPr>
              <a:ln>
                <a:prstDash val="sysDash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D08C-42BA-8245-A436EF473F2F}"/>
              </c:ext>
            </c:extLst>
          </c:dPt>
          <c:cat>
            <c:strRef>
              <c:f>'Data for Fig 2.11'!$C$3:$N$3</c:f>
              <c:strCache>
                <c:ptCount val="12"/>
                <c:pt idx="0">
                  <c:v>2003/04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strCache>
            </c:strRef>
          </c:cat>
          <c:val>
            <c:numRef>
              <c:f>'Data for Fig 2.11'!$C$5:$N$5</c:f>
              <c:numCache>
                <c:formatCode>0.0</c:formatCode>
                <c:ptCount val="12"/>
                <c:pt idx="0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2.5727453036560131</c:v>
                </c:pt>
                <c:pt idx="7">
                  <c:v>2.506237682164862</c:v>
                </c:pt>
                <c:pt idx="8">
                  <c:v>2.5838957433820209</c:v>
                </c:pt>
                <c:pt idx="9">
                  <c:v>2.2599105667050545</c:v>
                </c:pt>
                <c:pt idx="10" formatCode="General">
                  <c:v>2.4</c:v>
                </c:pt>
                <c:pt idx="11">
                  <c:v>2.3455841548991621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D08C-42BA-8245-A436EF473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90752"/>
        <c:axId val="130913024"/>
      </c:lineChart>
      <c:catAx>
        <c:axId val="1308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913024"/>
        <c:crosses val="autoZero"/>
        <c:auto val="1"/>
        <c:lblAlgn val="ctr"/>
        <c:lblOffset val="100"/>
        <c:noMultiLvlLbl val="0"/>
      </c:catAx>
      <c:valAx>
        <c:axId val="130913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2.9951396808978591E-2"/>
              <c:y val="0.41411250063540445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089075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1976661527326701"/>
          <c:y val="0.88891755700778685"/>
          <c:w val="0.67855540796480529"/>
          <c:h val="8.0829554451775074E-2"/>
        </c:manualLayout>
      </c:layout>
      <c:overlay val="0"/>
    </c:legend>
    <c:plotVisOnly val="0"/>
    <c:dispBlanksAs val="span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2.1c: Inpatient episodes by main diagnosis in men for National Health Service hospitals, England, 2016/17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812446107796508E-2"/>
          <c:y val="0.25031586082241303"/>
          <c:w val="0.50277250902565018"/>
          <c:h val="0.5349918662449164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2.1'!$C$8:$C$17</c:f>
              <c:strCache>
                <c:ptCount val="10"/>
                <c:pt idx="0">
                  <c:v>Coronary heart disease 3%</c:v>
                </c:pt>
                <c:pt idx="1">
                  <c:v>Stroke 1.2%</c:v>
                </c:pt>
                <c:pt idx="2">
                  <c:v>Other cardiovascular diseases 5%</c:v>
                </c:pt>
                <c:pt idx="3">
                  <c:v>All diseases of the nervous system 2.3%</c:v>
                </c:pt>
                <c:pt idx="4">
                  <c:v>All diseases of the respiratory system 9.2%</c:v>
                </c:pt>
                <c:pt idx="5">
                  <c:v>All cancer 12.2%</c:v>
                </c:pt>
                <c:pt idx="6">
                  <c:v>All diseases of the digestive system 13.8%</c:v>
                </c:pt>
                <c:pt idx="7">
                  <c:v>All diseases of the genitourinary system 5.8%</c:v>
                </c:pt>
                <c:pt idx="8">
                  <c:v>Injury and poisoning 6.9%</c:v>
                </c:pt>
                <c:pt idx="9">
                  <c:v>All other causes 40%</c:v>
                </c:pt>
              </c:strCache>
            </c:strRef>
          </c:cat>
          <c:val>
            <c:numRef>
              <c:f>'Data for Figs 2.1'!$D$8:$D$17</c:f>
              <c:numCache>
                <c:formatCode>#,##0</c:formatCode>
                <c:ptCount val="10"/>
                <c:pt idx="0">
                  <c:v>263513</c:v>
                </c:pt>
                <c:pt idx="1">
                  <c:v>103758</c:v>
                </c:pt>
                <c:pt idx="2">
                  <c:v>443830</c:v>
                </c:pt>
                <c:pt idx="3">
                  <c:v>204516</c:v>
                </c:pt>
                <c:pt idx="4">
                  <c:v>816983</c:v>
                </c:pt>
                <c:pt idx="5">
                  <c:v>1077872</c:v>
                </c:pt>
                <c:pt idx="6">
                  <c:v>1226652</c:v>
                </c:pt>
                <c:pt idx="7">
                  <c:v>516800</c:v>
                </c:pt>
                <c:pt idx="8">
                  <c:v>615603</c:v>
                </c:pt>
                <c:pt idx="9">
                  <c:v>3547442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4-4C47-8CCF-9222A04A9E7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786452991452989"/>
          <c:y val="0.20335811965811965"/>
          <c:w val="0.37673568376068373"/>
          <c:h val="0.78558739316239301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2.1d: Inpatient episodes by main diagnosis in women for National Health Service hospitals, England, 2016/17</a:t>
            </a:r>
          </a:p>
        </c:rich>
      </c:tx>
      <c:layout>
        <c:manualLayout>
          <c:xMode val="edge"/>
          <c:yMode val="edge"/>
          <c:x val="0.12365783408658207"/>
          <c:y val="2.31263088813318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19244556847638E-2"/>
          <c:y val="0.25892408495255309"/>
          <c:w val="0.50277250902565018"/>
          <c:h val="0.5349918662449164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2.1'!$C$29:$C$38</c:f>
              <c:strCache>
                <c:ptCount val="10"/>
                <c:pt idx="0">
                  <c:v>Coronary heart disease 1.2%</c:v>
                </c:pt>
                <c:pt idx="1">
                  <c:v>Stroke 0.9%</c:v>
                </c:pt>
                <c:pt idx="2">
                  <c:v>Other cardiovascular diseases 3.4%</c:v>
                </c:pt>
                <c:pt idx="3">
                  <c:v>All diseases of the nervous system 2.3%</c:v>
                </c:pt>
                <c:pt idx="4">
                  <c:v>All diseases of the respiratory system 7.7%</c:v>
                </c:pt>
                <c:pt idx="5">
                  <c:v>All cancer 10.1%</c:v>
                </c:pt>
                <c:pt idx="6">
                  <c:v>All diseases of the digestive system 11.6%</c:v>
                </c:pt>
                <c:pt idx="7">
                  <c:v>All diseases of the genitourinary system 6.4%</c:v>
                </c:pt>
                <c:pt idx="8">
                  <c:v>Injury and poisoning 5.8%</c:v>
                </c:pt>
                <c:pt idx="9">
                  <c:v>All other causes 50.1%</c:v>
                </c:pt>
              </c:strCache>
            </c:strRef>
          </c:cat>
          <c:val>
            <c:numRef>
              <c:f>'Data for Figs 2.1'!$D$29:$D$38</c:f>
              <c:numCache>
                <c:formatCode>#,##0</c:formatCode>
                <c:ptCount val="10"/>
                <c:pt idx="0">
                  <c:v>132803</c:v>
                </c:pt>
                <c:pt idx="1">
                  <c:v>101922</c:v>
                </c:pt>
                <c:pt idx="2">
                  <c:v>372976</c:v>
                </c:pt>
                <c:pt idx="3">
                  <c:v>247691</c:v>
                </c:pt>
                <c:pt idx="4">
                  <c:v>834702</c:v>
                </c:pt>
                <c:pt idx="5">
                  <c:v>1094636</c:v>
                </c:pt>
                <c:pt idx="6">
                  <c:v>1256672</c:v>
                </c:pt>
                <c:pt idx="7">
                  <c:v>692074</c:v>
                </c:pt>
                <c:pt idx="8">
                  <c:v>633591</c:v>
                </c:pt>
                <c:pt idx="9">
                  <c:v>5445392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C7-4CA8-81B5-280398F9F788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2.1'!$C$29:$C$38</c:f>
              <c:strCache>
                <c:ptCount val="10"/>
                <c:pt idx="0">
                  <c:v>Coronary heart disease 1.2%</c:v>
                </c:pt>
                <c:pt idx="1">
                  <c:v>Stroke 0.9%</c:v>
                </c:pt>
                <c:pt idx="2">
                  <c:v>Other cardiovascular diseases 3.4%</c:v>
                </c:pt>
                <c:pt idx="3">
                  <c:v>All diseases of the nervous system 2.3%</c:v>
                </c:pt>
                <c:pt idx="4">
                  <c:v>All diseases of the respiratory system 7.7%</c:v>
                </c:pt>
                <c:pt idx="5">
                  <c:v>All cancer 10.1%</c:v>
                </c:pt>
                <c:pt idx="6">
                  <c:v>All diseases of the digestive system 11.6%</c:v>
                </c:pt>
                <c:pt idx="7">
                  <c:v>All diseases of the genitourinary system 6.4%</c:v>
                </c:pt>
                <c:pt idx="8">
                  <c:v>Injury and poisoning 5.8%</c:v>
                </c:pt>
                <c:pt idx="9">
                  <c:v>All other causes 50.1%</c:v>
                </c:pt>
              </c:strCache>
            </c:strRef>
          </c:cat>
          <c:val>
            <c:numRef>
              <c:f>'Data for Figs 2.1'!$E$29:$E$38</c:f>
              <c:numCache>
                <c:formatCode>0.0</c:formatCode>
                <c:ptCount val="10"/>
                <c:pt idx="0">
                  <c:v>1.2230163155716023</c:v>
                </c:pt>
                <c:pt idx="1">
                  <c:v>0.93862539939375489</c:v>
                </c:pt>
                <c:pt idx="2">
                  <c:v>3.4348300363443136</c:v>
                </c:pt>
                <c:pt idx="3">
                  <c:v>2.2810488785663408</c:v>
                </c:pt>
                <c:pt idx="4">
                  <c:v>7.6869812025349384</c:v>
                </c:pt>
                <c:pt idx="5">
                  <c:v>10.080778955385318</c:v>
                </c:pt>
                <c:pt idx="6">
                  <c:v>11.573009339563086</c:v>
                </c:pt>
                <c:pt idx="7">
                  <c:v>6.3734839844197868</c:v>
                </c:pt>
                <c:pt idx="8">
                  <c:v>5.8348992899206111</c:v>
                </c:pt>
                <c:pt idx="9">
                  <c:v>50.147988077702145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C7-4CA8-81B5-280398F9F78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37938556485947"/>
          <c:y val="0.18819941410654281"/>
          <c:w val="0.33989075109904088"/>
          <c:h val="0.80229401709401704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Figure 2.1i: Inpatient episodes by main diagnosis in men for National Health Service hospitals, Northern Ireland, 2015/16</a:t>
            </a:r>
          </a:p>
        </c:rich>
      </c:tx>
      <c:layout>
        <c:manualLayout>
          <c:xMode val="edge"/>
          <c:yMode val="edge"/>
          <c:x val="0.10826730769230768"/>
          <c:y val="1.899572649572649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2.1'!$O$8:$O$17</c:f>
              <c:strCache>
                <c:ptCount val="10"/>
                <c:pt idx="0">
                  <c:v>Coronary heart disease 3%</c:v>
                </c:pt>
                <c:pt idx="1">
                  <c:v>Stroke 0.3%</c:v>
                </c:pt>
                <c:pt idx="2">
                  <c:v>Other cardiovascular diseases 4.2%</c:v>
                </c:pt>
                <c:pt idx="3">
                  <c:v>All diseases of the nervous system 1.5%</c:v>
                </c:pt>
                <c:pt idx="4">
                  <c:v>All diseases of the respiratory system 8.8%</c:v>
                </c:pt>
                <c:pt idx="5">
                  <c:v>All cancer 11.3%</c:v>
                </c:pt>
                <c:pt idx="6">
                  <c:v>All diseases of the digestive system 12.5%</c:v>
                </c:pt>
                <c:pt idx="7">
                  <c:v>All diseases of the genitourinary system 21.8%</c:v>
                </c:pt>
                <c:pt idx="8">
                  <c:v>Injury and poisoning 6.5%</c:v>
                </c:pt>
                <c:pt idx="9">
                  <c:v>All other causes 29.7%</c:v>
                </c:pt>
              </c:strCache>
            </c:strRef>
          </c:cat>
          <c:val>
            <c:numRef>
              <c:f>'Data for Figs 2.1 (2)'!$N$8:$N$17</c:f>
              <c:numCache>
                <c:formatCode>#,##0</c:formatCode>
                <c:ptCount val="10"/>
                <c:pt idx="0">
                  <c:v>10418</c:v>
                </c:pt>
                <c:pt idx="1">
                  <c:v>1242</c:v>
                </c:pt>
                <c:pt idx="2">
                  <c:v>14113</c:v>
                </c:pt>
                <c:pt idx="3">
                  <c:v>4554</c:v>
                </c:pt>
                <c:pt idx="4">
                  <c:v>25490</c:v>
                </c:pt>
                <c:pt idx="5">
                  <c:v>34327</c:v>
                </c:pt>
                <c:pt idx="6">
                  <c:v>39870</c:v>
                </c:pt>
                <c:pt idx="7">
                  <c:v>71038</c:v>
                </c:pt>
                <c:pt idx="8">
                  <c:v>20819</c:v>
                </c:pt>
                <c:pt idx="9">
                  <c:v>91112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B-47AD-AE07-7D761A4FEBA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2.1'!$O$8:$O$17</c:f>
              <c:strCache>
                <c:ptCount val="10"/>
                <c:pt idx="0">
                  <c:v>Coronary heart disease 3%</c:v>
                </c:pt>
                <c:pt idx="1">
                  <c:v>Stroke 0.3%</c:v>
                </c:pt>
                <c:pt idx="2">
                  <c:v>Other cardiovascular diseases 4.2%</c:v>
                </c:pt>
                <c:pt idx="3">
                  <c:v>All diseases of the nervous system 1.5%</c:v>
                </c:pt>
                <c:pt idx="4">
                  <c:v>All diseases of the respiratory system 8.8%</c:v>
                </c:pt>
                <c:pt idx="5">
                  <c:v>All cancer 11.3%</c:v>
                </c:pt>
                <c:pt idx="6">
                  <c:v>All diseases of the digestive system 12.5%</c:v>
                </c:pt>
                <c:pt idx="7">
                  <c:v>All diseases of the genitourinary system 21.8%</c:v>
                </c:pt>
                <c:pt idx="8">
                  <c:v>Injury and poisoning 6.5%</c:v>
                </c:pt>
                <c:pt idx="9">
                  <c:v>All other causes 29.7%</c:v>
                </c:pt>
              </c:strCache>
            </c:strRef>
          </c:cat>
          <c:val>
            <c:numRef>
              <c:f>'Data for Figs 2.1 (2)'!$O$8:$O$17</c:f>
              <c:numCache>
                <c:formatCode>0.0</c:formatCode>
                <c:ptCount val="10"/>
                <c:pt idx="0">
                  <c:v>3.3148889999013615</c:v>
                </c:pt>
                <c:pt idx="1">
                  <c:v>0.39519026088284609</c:v>
                </c:pt>
                <c:pt idx="2">
                  <c:v>4.4905959354586207</c:v>
                </c:pt>
                <c:pt idx="3">
                  <c:v>1.4490309565704358</c:v>
                </c:pt>
                <c:pt idx="4">
                  <c:v>8.1106278179579281</c:v>
                </c:pt>
                <c:pt idx="5">
                  <c:v>10.922460616204074</c:v>
                </c:pt>
                <c:pt idx="6">
                  <c:v>12.686180113847886</c:v>
                </c:pt>
                <c:pt idx="7">
                  <c:v>22.603482892589071</c:v>
                </c:pt>
                <c:pt idx="8">
                  <c:v>6.6243687933333115</c:v>
                </c:pt>
                <c:pt idx="9">
                  <c:v>28.990801167115844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B-47AD-AE07-7D761A4FEBA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95085470085475"/>
          <c:y val="0.20493547008547008"/>
          <c:w val="0.38875854700854701"/>
          <c:h val="0.78747920900201396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Figure 2.1j: Inpatient episodes by main diagnosis in women for National Health Service hospitals, Northern Ireland, 2015/16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2.1'!$O$29:$O$38</c:f>
              <c:strCache>
                <c:ptCount val="10"/>
                <c:pt idx="0">
                  <c:v>Coronary heart disease 1.4%</c:v>
                </c:pt>
                <c:pt idx="1">
                  <c:v>Stroke 0.4%</c:v>
                </c:pt>
                <c:pt idx="2">
                  <c:v>Other cardiovascular diseases 3.8%</c:v>
                </c:pt>
                <c:pt idx="3">
                  <c:v>All diseases of the nervous system 1.9%</c:v>
                </c:pt>
                <c:pt idx="4">
                  <c:v>All diseases of the respiratory system 9.5%</c:v>
                </c:pt>
                <c:pt idx="5">
                  <c:v>All cancer 12.4%</c:v>
                </c:pt>
                <c:pt idx="6">
                  <c:v>All diseases of the digestive system 12.7%</c:v>
                </c:pt>
                <c:pt idx="7">
                  <c:v>All diseases of the genitourinary system 18.8%</c:v>
                </c:pt>
                <c:pt idx="8">
                  <c:v>Injury and poisoning 6.3%</c:v>
                </c:pt>
                <c:pt idx="9">
                  <c:v>All other causes 32.4%</c:v>
                </c:pt>
              </c:strCache>
            </c:strRef>
          </c:cat>
          <c:val>
            <c:numRef>
              <c:f>'Data for Figs 2.1 (2)'!$N$29:$N$38</c:f>
              <c:numCache>
                <c:formatCode>#,##0</c:formatCode>
                <c:ptCount val="10"/>
                <c:pt idx="0">
                  <c:v>4596</c:v>
                </c:pt>
                <c:pt idx="1">
                  <c:v>1244</c:v>
                </c:pt>
                <c:pt idx="2">
                  <c:v>12979</c:v>
                </c:pt>
                <c:pt idx="3">
                  <c:v>6163</c:v>
                </c:pt>
                <c:pt idx="4">
                  <c:v>27372</c:v>
                </c:pt>
                <c:pt idx="5">
                  <c:v>36069</c:v>
                </c:pt>
                <c:pt idx="6">
                  <c:v>40327</c:v>
                </c:pt>
                <c:pt idx="7">
                  <c:v>59294</c:v>
                </c:pt>
                <c:pt idx="8">
                  <c:v>19645</c:v>
                </c:pt>
                <c:pt idx="9">
                  <c:v>97378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E6-4492-8D49-52CB03AC589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2.1'!$O$29:$O$38</c:f>
              <c:strCache>
                <c:ptCount val="10"/>
                <c:pt idx="0">
                  <c:v>Coronary heart disease 1.4%</c:v>
                </c:pt>
                <c:pt idx="1">
                  <c:v>Stroke 0.4%</c:v>
                </c:pt>
                <c:pt idx="2">
                  <c:v>Other cardiovascular diseases 3.8%</c:v>
                </c:pt>
                <c:pt idx="3">
                  <c:v>All diseases of the nervous system 1.9%</c:v>
                </c:pt>
                <c:pt idx="4">
                  <c:v>All diseases of the respiratory system 9.5%</c:v>
                </c:pt>
                <c:pt idx="5">
                  <c:v>All cancer 12.4%</c:v>
                </c:pt>
                <c:pt idx="6">
                  <c:v>All diseases of the digestive system 12.7%</c:v>
                </c:pt>
                <c:pt idx="7">
                  <c:v>All diseases of the genitourinary system 18.8%</c:v>
                </c:pt>
                <c:pt idx="8">
                  <c:v>Injury and poisoning 6.3%</c:v>
                </c:pt>
                <c:pt idx="9">
                  <c:v>All other causes 32.4%</c:v>
                </c:pt>
              </c:strCache>
            </c:strRef>
          </c:cat>
          <c:val>
            <c:numRef>
              <c:f>'Data for Figs 2.1 (2)'!$O$29:$O$38</c:f>
              <c:numCache>
                <c:formatCode>0.0</c:formatCode>
                <c:ptCount val="10"/>
                <c:pt idx="0">
                  <c:v>1.5010532847788103</c:v>
                </c:pt>
                <c:pt idx="1">
                  <c:v>0.40629031467903393</c:v>
                </c:pt>
                <c:pt idx="2">
                  <c:v>4.238940509822493</c:v>
                </c:pt>
                <c:pt idx="3">
                  <c:v>2.0128353773045711</c:v>
                </c:pt>
                <c:pt idx="4">
                  <c:v>8.939693322664402</c:v>
                </c:pt>
                <c:pt idx="5">
                  <c:v>11.780132926172085</c:v>
                </c:pt>
                <c:pt idx="6">
                  <c:v>13.170795434132959</c:v>
                </c:pt>
                <c:pt idx="7">
                  <c:v>19.365416333262569</c:v>
                </c:pt>
                <c:pt idx="8">
                  <c:v>6.4160556526283132</c:v>
                </c:pt>
                <c:pt idx="9">
                  <c:v>31.803648121233895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E6-4492-8D49-52CB03AC58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255959241841909"/>
          <c:y val="0.19618504273504273"/>
          <c:w val="0.34136897788027121"/>
          <c:h val="0.8038149572649572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2.1e: Inpatient episodes by main diagnosis in men for National Health Service hospitals, Scotland, 2014/15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20563169027572E-2"/>
          <c:y val="0.22736059647537279"/>
          <c:w val="0.50277240227159903"/>
          <c:h val="0.5349918662449164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2.1'!$G$8:$G$17</c:f>
              <c:strCache>
                <c:ptCount val="10"/>
                <c:pt idx="0">
                  <c:v>Coronary heart disease 4.4%</c:v>
                </c:pt>
                <c:pt idx="1">
                  <c:v>Stroke 1.3%</c:v>
                </c:pt>
                <c:pt idx="2">
                  <c:v>Other cardiovascular diseases 6.4%</c:v>
                </c:pt>
                <c:pt idx="3">
                  <c:v>All diseases of the nervous system 2.4%</c:v>
                </c:pt>
                <c:pt idx="4">
                  <c:v>All diseases of the respiratory system 9%</c:v>
                </c:pt>
                <c:pt idx="5">
                  <c:v>All cancer 13%</c:v>
                </c:pt>
                <c:pt idx="6">
                  <c:v>All diseases of the digestive system 12.8%</c:v>
                </c:pt>
                <c:pt idx="7">
                  <c:v>All diseases of the genitourinary system 5.9%</c:v>
                </c:pt>
                <c:pt idx="8">
                  <c:v>Injury and poisoning 8.4%</c:v>
                </c:pt>
                <c:pt idx="9">
                  <c:v>All other causes 36.4%</c:v>
                </c:pt>
              </c:strCache>
            </c:strRef>
          </c:cat>
          <c:val>
            <c:numRef>
              <c:f>'Data for Figs 2.1'!$H$8:$H$17</c:f>
              <c:numCache>
                <c:formatCode>#,##0</c:formatCode>
                <c:ptCount val="10"/>
                <c:pt idx="0">
                  <c:v>31625</c:v>
                </c:pt>
                <c:pt idx="1">
                  <c:v>13025</c:v>
                </c:pt>
                <c:pt idx="2">
                  <c:v>43847</c:v>
                </c:pt>
                <c:pt idx="3">
                  <c:v>16891</c:v>
                </c:pt>
                <c:pt idx="4">
                  <c:v>70626</c:v>
                </c:pt>
                <c:pt idx="5">
                  <c:v>97292</c:v>
                </c:pt>
                <c:pt idx="6">
                  <c:v>92466</c:v>
                </c:pt>
                <c:pt idx="7">
                  <c:v>41839</c:v>
                </c:pt>
                <c:pt idx="8">
                  <c:v>60742</c:v>
                </c:pt>
                <c:pt idx="9">
                  <c:v>266842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F0-479E-A31A-52644059F77E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2.1'!$G$8:$G$17</c:f>
              <c:strCache>
                <c:ptCount val="10"/>
                <c:pt idx="0">
                  <c:v>Coronary heart disease 4.4%</c:v>
                </c:pt>
                <c:pt idx="1">
                  <c:v>Stroke 1.3%</c:v>
                </c:pt>
                <c:pt idx="2">
                  <c:v>Other cardiovascular diseases 6.4%</c:v>
                </c:pt>
                <c:pt idx="3">
                  <c:v>All diseases of the nervous system 2.4%</c:v>
                </c:pt>
                <c:pt idx="4">
                  <c:v>All diseases of the respiratory system 9%</c:v>
                </c:pt>
                <c:pt idx="5">
                  <c:v>All cancer 13%</c:v>
                </c:pt>
                <c:pt idx="6">
                  <c:v>All diseases of the digestive system 12.8%</c:v>
                </c:pt>
                <c:pt idx="7">
                  <c:v>All diseases of the genitourinary system 5.9%</c:v>
                </c:pt>
                <c:pt idx="8">
                  <c:v>Injury and poisoning 8.4%</c:v>
                </c:pt>
                <c:pt idx="9">
                  <c:v>All other causes 36.4%</c:v>
                </c:pt>
              </c:strCache>
            </c:strRef>
          </c:cat>
          <c:val>
            <c:numRef>
              <c:f>'Data for Figs 2.1'!$I$8:$I$17</c:f>
              <c:numCache>
                <c:formatCode>0.0</c:formatCode>
                <c:ptCount val="10"/>
                <c:pt idx="0">
                  <c:v>4.3785909764693045</c:v>
                </c:pt>
                <c:pt idx="1">
                  <c:v>1.3027326994196415</c:v>
                </c:pt>
                <c:pt idx="2">
                  <c:v>6.4010731312416862</c:v>
                </c:pt>
                <c:pt idx="3">
                  <c:v>2.3950664697601618</c:v>
                </c:pt>
                <c:pt idx="4">
                  <c:v>8.9603972022330201</c:v>
                </c:pt>
                <c:pt idx="5">
                  <c:v>13.046667670539867</c:v>
                </c:pt>
                <c:pt idx="6">
                  <c:v>12.819552871192478</c:v>
                </c:pt>
                <c:pt idx="7">
                  <c:v>5.8900648327100571</c:v>
                </c:pt>
                <c:pt idx="8">
                  <c:v>8.3858409671443361</c:v>
                </c:pt>
                <c:pt idx="9">
                  <c:v>36.420013179289448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F0-479E-A31A-52644059F7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104358974358975"/>
          <c:y val="0.19986431623931625"/>
          <c:w val="0.37895641025641025"/>
          <c:h val="0.79918376068376074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sz="1200"/>
            </a:pPr>
            <a:r>
              <a:rPr lang="en-GB" sz="1200"/>
              <a:t>Figure 2.1f: Inpatient episodes by main diagnosis in women for National Health Service hospitals, Scotland, 2014/15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383761880434865E-2"/>
          <c:y val="0.27548147311342069"/>
          <c:w val="0.50401135204986203"/>
          <c:h val="0.53631021238138277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2.1'!$G$29:$G$38</c:f>
              <c:strCache>
                <c:ptCount val="10"/>
                <c:pt idx="0">
                  <c:v>Coronary heart disease 2.2%</c:v>
                </c:pt>
                <c:pt idx="1">
                  <c:v>Stroke 1.2%</c:v>
                </c:pt>
                <c:pt idx="2">
                  <c:v>Other cardiovascular diseases 5.2%</c:v>
                </c:pt>
                <c:pt idx="3">
                  <c:v>All diseases of the nervous system 2.6%</c:v>
                </c:pt>
                <c:pt idx="4">
                  <c:v>All diseases of the respiratory system 8.7%</c:v>
                </c:pt>
                <c:pt idx="5">
                  <c:v>All cancer 13.4%</c:v>
                </c:pt>
                <c:pt idx="6">
                  <c:v>All diseases of the digestive system 12%</c:v>
                </c:pt>
                <c:pt idx="7">
                  <c:v>All diseases of the genitourinary system 7.3%</c:v>
                </c:pt>
                <c:pt idx="8">
                  <c:v>Injury and poisoning 8%</c:v>
                </c:pt>
                <c:pt idx="9">
                  <c:v>All other causes 39.4%</c:v>
                </c:pt>
              </c:strCache>
            </c:strRef>
          </c:cat>
          <c:val>
            <c:numRef>
              <c:f>'Data for Figs 2.1'!$H$29:$H$38</c:f>
              <c:numCache>
                <c:formatCode>#,##0</c:formatCode>
                <c:ptCount val="10"/>
                <c:pt idx="0">
                  <c:v>16711</c:v>
                </c:pt>
                <c:pt idx="1">
                  <c:v>13582</c:v>
                </c:pt>
                <c:pt idx="2">
                  <c:v>38886</c:v>
                </c:pt>
                <c:pt idx="3">
                  <c:v>20995</c:v>
                </c:pt>
                <c:pt idx="4">
                  <c:v>78529</c:v>
                </c:pt>
                <c:pt idx="5">
                  <c:v>109886</c:v>
                </c:pt>
                <c:pt idx="6">
                  <c:v>98012</c:v>
                </c:pt>
                <c:pt idx="7">
                  <c:v>58313</c:v>
                </c:pt>
                <c:pt idx="8">
                  <c:v>63677</c:v>
                </c:pt>
                <c:pt idx="9">
                  <c:v>321644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F9-4A42-90CA-C32B317F4222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2.1'!$G$29:$G$38</c:f>
              <c:strCache>
                <c:ptCount val="10"/>
                <c:pt idx="0">
                  <c:v>Coronary heart disease 2.2%</c:v>
                </c:pt>
                <c:pt idx="1">
                  <c:v>Stroke 1.2%</c:v>
                </c:pt>
                <c:pt idx="2">
                  <c:v>Other cardiovascular diseases 5.2%</c:v>
                </c:pt>
                <c:pt idx="3">
                  <c:v>All diseases of the nervous system 2.6%</c:v>
                </c:pt>
                <c:pt idx="4">
                  <c:v>All diseases of the respiratory system 8.7%</c:v>
                </c:pt>
                <c:pt idx="5">
                  <c:v>All cancer 13.4%</c:v>
                </c:pt>
                <c:pt idx="6">
                  <c:v>All diseases of the digestive system 12%</c:v>
                </c:pt>
                <c:pt idx="7">
                  <c:v>All diseases of the genitourinary system 7.3%</c:v>
                </c:pt>
                <c:pt idx="8">
                  <c:v>Injury and poisoning 8%</c:v>
                </c:pt>
                <c:pt idx="9">
                  <c:v>All other causes 39.4%</c:v>
                </c:pt>
              </c:strCache>
            </c:strRef>
          </c:cat>
          <c:val>
            <c:numRef>
              <c:f>'Data for Figs 2.1'!$I$29:$I$38</c:f>
              <c:numCache>
                <c:formatCode>0.0</c:formatCode>
                <c:ptCount val="10"/>
                <c:pt idx="0">
                  <c:v>2.2165297209176331</c:v>
                </c:pt>
                <c:pt idx="1">
                  <c:v>1.2155043285411598</c:v>
                </c:pt>
                <c:pt idx="2">
                  <c:v>5.2062473483897378</c:v>
                </c:pt>
                <c:pt idx="3">
                  <c:v>2.6065251567465006</c:v>
                </c:pt>
                <c:pt idx="4">
                  <c:v>8.7376046883561678</c:v>
                </c:pt>
                <c:pt idx="5">
                  <c:v>13.358797037865303</c:v>
                </c:pt>
                <c:pt idx="6">
                  <c:v>12.017623390325689</c:v>
                </c:pt>
                <c:pt idx="7">
                  <c:v>7.3222168760536857</c:v>
                </c:pt>
                <c:pt idx="8">
                  <c:v>7.9550163209317333</c:v>
                </c:pt>
                <c:pt idx="9">
                  <c:v>39.363935131872388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F9-4A42-90CA-C32B317F422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546666666666663"/>
          <c:y val="0.19531880341880342"/>
          <c:w val="0.33825128205128208"/>
          <c:h val="0.79104273504273503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 rtl="0">
              <a:def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2.1g: Inpatient episodes by main diagnosis in men for National Health Service hospitals, Wales, 2016/17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812446107796508E-2"/>
          <c:y val="0.2388382286488929"/>
          <c:w val="0.50277250902565018"/>
          <c:h val="0.5349918662449164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for Figs 2.1'!$K$8:$K$17</c:f>
              <c:strCache>
                <c:ptCount val="10"/>
                <c:pt idx="0">
                  <c:v>Coronary heart disease 3.2%</c:v>
                </c:pt>
                <c:pt idx="1">
                  <c:v>Stroke 1.3%</c:v>
                </c:pt>
                <c:pt idx="2">
                  <c:v>Other cardiovascular diseases 5.5%</c:v>
                </c:pt>
                <c:pt idx="3">
                  <c:v>All diseases of the nervous system 2.1%</c:v>
                </c:pt>
                <c:pt idx="4">
                  <c:v>All diseases of the respiratory system 10.8%</c:v>
                </c:pt>
                <c:pt idx="5">
                  <c:v>All cancer 8.6%</c:v>
                </c:pt>
                <c:pt idx="6">
                  <c:v>All diseases of the digestive system 12.7%</c:v>
                </c:pt>
                <c:pt idx="7">
                  <c:v>All diseases of the genitourinary system 6.6%</c:v>
                </c:pt>
                <c:pt idx="8">
                  <c:v>Injury and poisoning 7.4%</c:v>
                </c:pt>
                <c:pt idx="9">
                  <c:v>All other causes 41.2%</c:v>
                </c:pt>
              </c:strCache>
            </c:strRef>
          </c:cat>
          <c:val>
            <c:numRef>
              <c:f>'Data for Figs 2.1'!$L$8:$L$17</c:f>
              <c:numCache>
                <c:formatCode>#,##0</c:formatCode>
                <c:ptCount val="10"/>
                <c:pt idx="0">
                  <c:v>14620</c:v>
                </c:pt>
                <c:pt idx="1">
                  <c:v>5960</c:v>
                </c:pt>
                <c:pt idx="2">
                  <c:v>24703</c:v>
                </c:pt>
                <c:pt idx="3">
                  <c:v>9466</c:v>
                </c:pt>
                <c:pt idx="4">
                  <c:v>48791</c:v>
                </c:pt>
                <c:pt idx="5">
                  <c:v>38803</c:v>
                </c:pt>
                <c:pt idx="6">
                  <c:v>57510</c:v>
                </c:pt>
                <c:pt idx="7">
                  <c:v>29626</c:v>
                </c:pt>
                <c:pt idx="8">
                  <c:v>33209</c:v>
                </c:pt>
                <c:pt idx="9">
                  <c:v>185923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01-4592-B6CF-97BDDA8715D2}"/>
            </c:ext>
          </c:extLst>
        </c:ser>
        <c:ser>
          <c:idx val="1"/>
          <c:order val="1"/>
          <c:tx>
            <c:strRef>
              <c:f>'Data for Figs 2.1'!$K$8:$K$17</c:f>
              <c:strCache>
                <c:ptCount val="1"/>
                <c:pt idx="0">
                  <c:v>Coronary heart disease 3.2% Stroke 1.3% Other cardiovascular diseases 5.5% All diseases of the nervous system 2.1% All diseases of the respiratory system 10.8% All cancer 8.6% All diseases of the digestive system 12.7% All diseases of the genitourinary sy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Figs 2.1'!$K$8:$K$17</c:f>
              <c:strCache>
                <c:ptCount val="10"/>
                <c:pt idx="0">
                  <c:v>Coronary heart disease 3.2%</c:v>
                </c:pt>
                <c:pt idx="1">
                  <c:v>Stroke 1.3%</c:v>
                </c:pt>
                <c:pt idx="2">
                  <c:v>Other cardiovascular diseases 5.5%</c:v>
                </c:pt>
                <c:pt idx="3">
                  <c:v>All diseases of the nervous system 2.1%</c:v>
                </c:pt>
                <c:pt idx="4">
                  <c:v>All diseases of the respiratory system 10.8%</c:v>
                </c:pt>
                <c:pt idx="5">
                  <c:v>All cancer 8.6%</c:v>
                </c:pt>
                <c:pt idx="6">
                  <c:v>All diseases of the digestive system 12.7%</c:v>
                </c:pt>
                <c:pt idx="7">
                  <c:v>All diseases of the genitourinary system 6.6%</c:v>
                </c:pt>
                <c:pt idx="8">
                  <c:v>Injury and poisoning 7.4%</c:v>
                </c:pt>
                <c:pt idx="9">
                  <c:v>All other causes 41.2%</c:v>
                </c:pt>
              </c:strCache>
            </c:strRef>
          </c:cat>
          <c:val>
            <c:numRef>
              <c:f>'Data for Figs 2.1'!$M$8:$M$17</c:f>
              <c:numCache>
                <c:formatCode>0.0</c:formatCode>
                <c:ptCount val="10"/>
                <c:pt idx="0">
                  <c:v>3.2399681765095658</c:v>
                </c:pt>
                <c:pt idx="1">
                  <c:v>1.3208078202460336</c:v>
                </c:pt>
                <c:pt idx="2">
                  <c:v>5.4744824804593577</c:v>
                </c:pt>
                <c:pt idx="3">
                  <c:v>2.0977796688672745</c:v>
                </c:pt>
                <c:pt idx="4">
                  <c:v>10.812673549936951</c:v>
                </c:pt>
                <c:pt idx="5">
                  <c:v>8.5992123907729603</c:v>
                </c:pt>
                <c:pt idx="6">
                  <c:v>12.744909017172718</c:v>
                </c:pt>
                <c:pt idx="7">
                  <c:v>6.5654786044645963</c:v>
                </c:pt>
                <c:pt idx="8">
                  <c:v>7.3595145809648539</c:v>
                </c:pt>
                <c:pt idx="9">
                  <c:v>41.202777242215319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01-4592-B6CF-97BDDA8715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053418803418803"/>
          <c:y val="0.17558743786714867"/>
          <c:w val="0.34147435897435896"/>
          <c:h val="0.8099911884319928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836411</xdr:colOff>
      <xdr:row>10</xdr:row>
      <xdr:rowOff>751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465061" cy="1858126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0.00404</cdr:x>
      <cdr:y>0.791</cdr:y>
    </cdr:from>
    <cdr:to>
      <cdr:x>0.14921</cdr:x>
      <cdr:y>0.98692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050" y="3500967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0.01079</cdr:x>
      <cdr:y>0.791</cdr:y>
    </cdr:from>
    <cdr:to>
      <cdr:x>0.15596</cdr:x>
      <cdr:y>0.98692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3500967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7</xdr:col>
      <xdr:colOff>419101</xdr:colOff>
      <xdr:row>24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529298</xdr:colOff>
      <xdr:row>0</xdr:row>
      <xdr:rowOff>0</xdr:rowOff>
    </xdr:from>
    <xdr:to>
      <xdr:col>15</xdr:col>
      <xdr:colOff>371475</xdr:colOff>
      <xdr:row>24</xdr:row>
      <xdr:rowOff>132569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0.02202</cdr:x>
      <cdr:y>0.78144</cdr:y>
    </cdr:from>
    <cdr:to>
      <cdr:x>0.16719</cdr:x>
      <cdr:y>0.97735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3717" y="3458633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0.01751</cdr:x>
      <cdr:y>0.78383</cdr:y>
    </cdr:from>
    <cdr:to>
      <cdr:x>0.16255</cdr:x>
      <cdr:y>0.97974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550" y="3469216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7</xdr:col>
      <xdr:colOff>471008</xdr:colOff>
      <xdr:row>24</xdr:row>
      <xdr:rowOff>130225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0</xdr:row>
      <xdr:rowOff>28575</xdr:rowOff>
    </xdr:from>
    <xdr:to>
      <xdr:col>15</xdr:col>
      <xdr:colOff>322841</xdr:colOff>
      <xdr:row>24</xdr:row>
      <xdr:rowOff>136575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0.77965</cdr:y>
    </cdr:from>
    <cdr:to>
      <cdr:x>0.17416</cdr:x>
      <cdr:y>0.97986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525" y="3651250"/>
          <a:ext cx="683698" cy="937593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0.02694</cdr:x>
      <cdr:y>0.77611</cdr:y>
    </cdr:from>
    <cdr:to>
      <cdr:x>0.17198</cdr:x>
      <cdr:y>0.97645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000" y="3632200"/>
          <a:ext cx="683698" cy="937593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400050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276226</xdr:colOff>
      <xdr:row>17</xdr:row>
      <xdr:rowOff>180975</xdr:rowOff>
    </xdr:from>
    <xdr:to>
      <xdr:col>12</xdr:col>
      <xdr:colOff>252651</xdr:colOff>
      <xdr:row>21</xdr:row>
      <xdr:rowOff>162225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6" y="3419475"/>
          <a:ext cx="586025" cy="743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11</xdr:col>
      <xdr:colOff>551550</xdr:colOff>
      <xdr:row>21</xdr:row>
      <xdr:rowOff>37650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21167</xdr:colOff>
      <xdr:row>15</xdr:row>
      <xdr:rowOff>95250</xdr:rowOff>
    </xdr:from>
    <xdr:to>
      <xdr:col>4</xdr:col>
      <xdr:colOff>762000</xdr:colOff>
      <xdr:row>23</xdr:row>
      <xdr:rowOff>158750</xdr:rowOff>
    </xdr:to>
    <xdr:sp macro="" textlink="">
      <xdr:nvSpPr>
        <xdr:cNvPr id="2" name="TextBox 1"/>
        <xdr:cNvSpPr txBox="1"/>
      </xdr:nvSpPr>
      <xdr:spPr>
        <a:xfrm>
          <a:off x="5238750" y="2846917"/>
          <a:ext cx="1460500" cy="1661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New data to be added in  Spring 2018. Please check https://www.bhf.org.uk/research/heart-statistics  for latest version</a:t>
          </a:r>
        </a:p>
      </xdr:txBody>
    </xdr:sp>
    <xdr:clientData/>
  </xdr:twoCellAnchor>
  <xdr:twoCellAnchor>
    <xdr:from>
      <xdr:col>9</xdr:col>
      <xdr:colOff>84666</xdr:colOff>
      <xdr:row>15</xdr:row>
      <xdr:rowOff>126999</xdr:rowOff>
    </xdr:from>
    <xdr:to>
      <xdr:col>10</xdr:col>
      <xdr:colOff>740834</xdr:colOff>
      <xdr:row>23</xdr:row>
      <xdr:rowOff>21167</xdr:rowOff>
    </xdr:to>
    <xdr:sp macro="" textlink="">
      <xdr:nvSpPr>
        <xdr:cNvPr id="3" name="TextBox 2"/>
        <xdr:cNvSpPr txBox="1"/>
      </xdr:nvSpPr>
      <xdr:spPr>
        <a:xfrm>
          <a:off x="10234083" y="2878666"/>
          <a:ext cx="1534584" cy="1492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UK totals to be updated in Spring 2018.</a:t>
          </a:r>
          <a:r>
            <a:rPr lang="en-GB" sz="1100" baseline="0"/>
            <a:t> Please check https://www.bhf.org.uk/research/heart-statistics for latest version. </a:t>
          </a:r>
          <a:endParaRPr lang="en-GB" sz="1100"/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0.89561</cdr:x>
      <cdr:y>0.7776</cdr:y>
    </cdr:from>
    <cdr:to>
      <cdr:x>0.97701</cdr:x>
      <cdr:y>0.9643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48425" y="3095625"/>
          <a:ext cx="586025" cy="743250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0</xdr:row>
      <xdr:rowOff>78443</xdr:rowOff>
    </xdr:from>
    <xdr:to>
      <xdr:col>11</xdr:col>
      <xdr:colOff>515470</xdr:colOff>
      <xdr:row>20</xdr:row>
      <xdr:rowOff>123265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57</xdr:col>
      <xdr:colOff>137583</xdr:colOff>
      <xdr:row>39</xdr:row>
      <xdr:rowOff>10584</xdr:rowOff>
    </xdr:from>
    <xdr:to>
      <xdr:col>59</xdr:col>
      <xdr:colOff>448138</xdr:colOff>
      <xdr:row>42</xdr:row>
      <xdr:rowOff>49587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26083" y="7175501"/>
          <a:ext cx="1538222" cy="610503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0.89385</cdr:x>
      <cdr:y>0.78082</cdr:y>
    </cdr:from>
    <cdr:to>
      <cdr:x>0.97493</cdr:x>
      <cdr:y>0.96609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60565" y="3132418"/>
          <a:ext cx="586025" cy="743250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25</xdr:row>
      <xdr:rowOff>0</xdr:rowOff>
    </xdr:from>
    <xdr:to>
      <xdr:col>20</xdr:col>
      <xdr:colOff>503925</xdr:colOff>
      <xdr:row>43</xdr:row>
      <xdr:rowOff>171000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494400</xdr:colOff>
      <xdr:row>21</xdr:row>
      <xdr:rowOff>11206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0.89209</cdr:x>
      <cdr:y>0.78669</cdr:y>
    </cdr:from>
    <cdr:to>
      <cdr:x>0.97348</cdr:x>
      <cdr:y>0.97196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23025" y="3155950"/>
          <a:ext cx="586025" cy="743250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15</xdr:col>
      <xdr:colOff>561975</xdr:colOff>
      <xdr:row>33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142875</xdr:colOff>
      <xdr:row>1</xdr:row>
      <xdr:rowOff>123825</xdr:rowOff>
    </xdr:from>
    <xdr:to>
      <xdr:col>15</xdr:col>
      <xdr:colOff>509983</xdr:colOff>
      <xdr:row>8</xdr:row>
      <xdr:rowOff>29076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314325"/>
          <a:ext cx="976708" cy="123875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142874</xdr:rowOff>
    </xdr:from>
    <xdr:to>
      <xdr:col>15</xdr:col>
      <xdr:colOff>247650</xdr:colOff>
      <xdr:row>36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0.87513</cdr:x>
      <cdr:y>0.02941</cdr:y>
    </cdr:from>
    <cdr:to>
      <cdr:x>0.98095</cdr:x>
      <cdr:y>0.21156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77200" y="200025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76199</xdr:rowOff>
    </xdr:from>
    <xdr:to>
      <xdr:col>15</xdr:col>
      <xdr:colOff>447675</xdr:colOff>
      <xdr:row>36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446667</xdr:colOff>
      <xdr:row>25</xdr:row>
      <xdr:rowOff>23333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0</xdr:row>
      <xdr:rowOff>19049</xdr:rowOff>
    </xdr:from>
    <xdr:to>
      <xdr:col>15</xdr:col>
      <xdr:colOff>476250</xdr:colOff>
      <xdr:row>25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0.87192</cdr:x>
      <cdr:y>0.02533</cdr:y>
    </cdr:from>
    <cdr:to>
      <cdr:x>0.97295</cdr:x>
      <cdr:y>0.19874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29625" y="180975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0</xdr:row>
      <xdr:rowOff>49210</xdr:rowOff>
    </xdr:from>
    <xdr:to>
      <xdr:col>14</xdr:col>
      <xdr:colOff>476250</xdr:colOff>
      <xdr:row>34</xdr:row>
      <xdr:rowOff>152401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0.86994</cdr:x>
      <cdr:y>0.01762</cdr:y>
    </cdr:from>
    <cdr:to>
      <cdr:x>0.98056</cdr:x>
      <cdr:y>0.20339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80325" y="117475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85725</xdr:rowOff>
    </xdr:from>
    <xdr:to>
      <xdr:col>14</xdr:col>
      <xdr:colOff>467746</xdr:colOff>
      <xdr:row>34</xdr:row>
      <xdr:rowOff>42523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0.88113</cdr:x>
      <cdr:y>0.01786</cdr:y>
    </cdr:from>
    <cdr:to>
      <cdr:x>0.98805</cdr:x>
      <cdr:y>0.1965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48625" y="123825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583406</xdr:colOff>
      <xdr:row>0</xdr:row>
      <xdr:rowOff>228600</xdr:rowOff>
    </xdr:from>
    <xdr:to>
      <xdr:col>17</xdr:col>
      <xdr:colOff>357187</xdr:colOff>
      <xdr:row>38</xdr:row>
      <xdr:rowOff>130969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0.87385</cdr:x>
      <cdr:y>0.03445</cdr:y>
    </cdr:from>
    <cdr:to>
      <cdr:x>0.97021</cdr:x>
      <cdr:y>0.20676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58250" y="247650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205316</xdr:colOff>
      <xdr:row>0</xdr:row>
      <xdr:rowOff>124353</xdr:rowOff>
    </xdr:from>
    <xdr:to>
      <xdr:col>14</xdr:col>
      <xdr:colOff>256117</xdr:colOff>
      <xdr:row>35</xdr:row>
      <xdr:rowOff>13758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0.86649</cdr:x>
      <cdr:y>0.01731</cdr:y>
    </cdr:from>
    <cdr:to>
      <cdr:x>0.98026</cdr:x>
      <cdr:y>0.20487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439025" y="114300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56619</xdr:rowOff>
    </xdr:from>
    <xdr:to>
      <xdr:col>14</xdr:col>
      <xdr:colOff>138546</xdr:colOff>
      <xdr:row>32</xdr:row>
      <xdr:rowOff>164522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0.02649</cdr:x>
      <cdr:y>0.78144</cdr:y>
    </cdr:from>
    <cdr:to>
      <cdr:x>0.17153</cdr:x>
      <cdr:y>0.97735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4883" y="3458633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0.85743</cdr:x>
      <cdr:y>0.01938</cdr:y>
    </cdr:from>
    <cdr:to>
      <cdr:x>0.97148</cdr:x>
      <cdr:y>0.21739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42909" y="121228"/>
          <a:ext cx="976708" cy="123875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0.03602</cdr:x>
      <cdr:y>0.77822</cdr:y>
    </cdr:from>
    <cdr:to>
      <cdr:x>0.17704</cdr:x>
      <cdr:y>0.97549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74625" y="3698875"/>
          <a:ext cx="683700" cy="93759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102700</xdr:colOff>
      <xdr:row>0</xdr:row>
      <xdr:rowOff>96777</xdr:rowOff>
    </xdr:from>
    <xdr:to>
      <xdr:col>7</xdr:col>
      <xdr:colOff>515500</xdr:colOff>
      <xdr:row>26</xdr:row>
      <xdr:rowOff>162443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557755</xdr:colOff>
      <xdr:row>0</xdr:row>
      <xdr:rowOff>109693</xdr:rowOff>
    </xdr:from>
    <xdr:to>
      <xdr:col>15</xdr:col>
      <xdr:colOff>508000</xdr:colOff>
      <xdr:row>26</xdr:row>
      <xdr:rowOff>148166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208823</xdr:colOff>
      <xdr:row>0</xdr:row>
      <xdr:rowOff>213178</xdr:rowOff>
    </xdr:from>
    <xdr:to>
      <xdr:col>40</xdr:col>
      <xdr:colOff>7790</xdr:colOff>
      <xdr:row>27</xdr:row>
      <xdr:rowOff>102103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240652</xdr:colOff>
      <xdr:row>29</xdr:row>
      <xdr:rowOff>35622</xdr:rowOff>
    </xdr:from>
    <xdr:to>
      <xdr:col>40</xdr:col>
      <xdr:colOff>43852</xdr:colOff>
      <xdr:row>53</xdr:row>
      <xdr:rowOff>143622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0.00629</cdr:x>
      <cdr:y>0.791</cdr:y>
    </cdr:from>
    <cdr:to>
      <cdr:x>0.15146</cdr:x>
      <cdr:y>0.98692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9635" y="3500966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0.01753</cdr:x>
      <cdr:y>0.78861</cdr:y>
    </cdr:from>
    <cdr:to>
      <cdr:x>0.1627</cdr:x>
      <cdr:y>0.98453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2550" y="3490383"/>
          <a:ext cx="683695" cy="867125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442434</xdr:colOff>
      <xdr:row>25</xdr:row>
      <xdr:rowOff>23333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460400</xdr:colOff>
      <xdr:row>0</xdr:row>
      <xdr:rowOff>4453</xdr:rowOff>
    </xdr:from>
    <xdr:to>
      <xdr:col>15</xdr:col>
      <xdr:colOff>542926</xdr:colOff>
      <xdr:row>24</xdr:row>
      <xdr:rowOff>171451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digital.nhs.uk/catalogue/PUB30124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http://gov.wales/statistics-and-research/welsh-health-survey/?tab=previous&amp;lang=en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E3051E"/>
    <pageSetUpPr fitToPage="1"/>
  </sheetPr>
  <dimension ref="A6:R62"/>
  <sheetViews>
    <sheetView showGridLines="0" topLeftCell="A7" zoomScale="85" zoomScaleNormal="85" workbookViewId="0">
      <selection activeCell="A31" sqref="A31"/>
    </sheetView>
  </sheetViews>
  <sheetFormatPr defaultRowHeight="15" x14ac:dyDescent="0.25"/>
  <cols>
    <col min="1" max="1" width="10.42578125" customWidth="1"/>
    <col min="2" max="2" width="14.5703125" bestFit="1" customWidth="1"/>
    <col min="3" max="3" width="16.140625" customWidth="1"/>
    <col min="4" max="4" width="7.140625" customWidth="1"/>
    <col min="17" max="17" width="14.5703125" customWidth="1"/>
  </cols>
  <sheetData>
    <row r="6" spans="1:17" s="47" customFormat="1" x14ac:dyDescent="0.25"/>
    <row r="7" spans="1:17" s="47" customFormat="1" x14ac:dyDescent="0.25"/>
    <row r="8" spans="1:17" s="47" customFormat="1" x14ac:dyDescent="0.25"/>
    <row r="9" spans="1:17" s="47" customFormat="1" x14ac:dyDescent="0.25"/>
    <row r="10" spans="1:17" s="47" customFormat="1" x14ac:dyDescent="0.25"/>
    <row r="11" spans="1:17" s="155" customFormat="1" x14ac:dyDescent="0.25"/>
    <row r="12" spans="1:17" s="47" customFormat="1" x14ac:dyDescent="0.25"/>
    <row r="13" spans="1:17" ht="15.75" x14ac:dyDescent="0.25">
      <c r="A13" s="154" t="s">
        <v>442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</row>
    <row r="14" spans="1:17" s="28" customFormat="1" ht="15.75" x14ac:dyDescent="0.25">
      <c r="A14" s="301" t="s">
        <v>308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</row>
    <row r="15" spans="1:17" s="28" customFormat="1" ht="15.75" x14ac:dyDescent="0.25">
      <c r="A15" s="301" t="s">
        <v>311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</row>
    <row r="16" spans="1:17" s="28" customFormat="1" ht="15.75" x14ac:dyDescent="0.25">
      <c r="A16" s="301" t="s">
        <v>310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</row>
    <row r="17" spans="1:18" s="28" customFormat="1" ht="15.75" x14ac:dyDescent="0.25">
      <c r="A17" s="301" t="s">
        <v>309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</row>
    <row r="18" spans="1:18" s="28" customFormat="1" ht="15.75" x14ac:dyDescent="0.25">
      <c r="A18" s="301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20" spans="1:18" x14ac:dyDescent="0.25">
      <c r="A20" s="233" t="s">
        <v>0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"/>
    </row>
    <row r="21" spans="1:18" x14ac:dyDescent="0.25">
      <c r="A21" s="135" t="s">
        <v>1</v>
      </c>
      <c r="B21" s="169"/>
      <c r="C21" s="229"/>
      <c r="D21" s="169"/>
      <c r="E21" s="169" t="s">
        <v>278</v>
      </c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</row>
    <row r="22" spans="1:18" s="155" customFormat="1" x14ac:dyDescent="0.25">
      <c r="A22" s="229" t="s">
        <v>280</v>
      </c>
      <c r="B22" s="169"/>
      <c r="C22" s="229"/>
      <c r="D22" s="169"/>
      <c r="E22" s="169" t="s">
        <v>281</v>
      </c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</row>
    <row r="23" spans="1:18" s="155" customFormat="1" x14ac:dyDescent="0.25">
      <c r="A23" s="229" t="s">
        <v>282</v>
      </c>
      <c r="B23" s="169"/>
      <c r="C23" s="229"/>
      <c r="D23" s="169"/>
      <c r="E23" s="169" t="s">
        <v>443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  <row r="24" spans="1:18" s="155" customFormat="1" x14ac:dyDescent="0.25">
      <c r="A24" s="229" t="s">
        <v>283</v>
      </c>
      <c r="B24" s="169"/>
      <c r="C24" s="229"/>
      <c r="D24" s="169"/>
      <c r="E24" s="169" t="s">
        <v>284</v>
      </c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1:18" s="155" customFormat="1" x14ac:dyDescent="0.25">
      <c r="A25" s="229" t="s">
        <v>285</v>
      </c>
      <c r="B25" s="169"/>
      <c r="C25" s="229"/>
      <c r="D25" s="169"/>
      <c r="E25" s="169" t="s">
        <v>444</v>
      </c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</row>
    <row r="26" spans="1:18" s="155" customFormat="1" x14ac:dyDescent="0.25">
      <c r="A26" s="229" t="s">
        <v>303</v>
      </c>
      <c r="B26" s="169"/>
      <c r="C26" s="229"/>
      <c r="D26" s="169"/>
      <c r="E26" s="169" t="s">
        <v>445</v>
      </c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</row>
    <row r="27" spans="1:18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</row>
    <row r="28" spans="1:18" x14ac:dyDescent="0.25">
      <c r="A28" s="136" t="s">
        <v>2</v>
      </c>
      <c r="B28" s="136"/>
      <c r="C28" s="136"/>
      <c r="D28" s="136"/>
      <c r="E28" s="13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6"/>
      <c r="Q28" s="136"/>
    </row>
    <row r="29" spans="1:18" x14ac:dyDescent="0.25">
      <c r="A29" s="229" t="s">
        <v>286</v>
      </c>
      <c r="B29" s="232"/>
      <c r="C29" s="229"/>
      <c r="D29" s="169"/>
      <c r="E29" s="231" t="s">
        <v>293</v>
      </c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</row>
    <row r="30" spans="1:18" s="155" customFormat="1" x14ac:dyDescent="0.25">
      <c r="A30" s="229" t="s">
        <v>287</v>
      </c>
      <c r="B30" s="232"/>
      <c r="C30" s="229"/>
      <c r="D30" s="169"/>
      <c r="E30" s="231" t="s">
        <v>294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</row>
    <row r="31" spans="1:18" s="155" customFormat="1" x14ac:dyDescent="0.25">
      <c r="A31" s="229" t="s">
        <v>288</v>
      </c>
      <c r="B31" s="232"/>
      <c r="C31" s="229"/>
      <c r="D31" s="169"/>
      <c r="E31" s="231" t="s">
        <v>295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</row>
    <row r="32" spans="1:18" s="155" customFormat="1" x14ac:dyDescent="0.25">
      <c r="A32" s="229" t="s">
        <v>92</v>
      </c>
      <c r="B32" s="232"/>
      <c r="C32" s="229"/>
      <c r="D32" s="169"/>
      <c r="E32" s="231" t="s">
        <v>446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</row>
    <row r="33" spans="1:17" s="155" customFormat="1" x14ac:dyDescent="0.25">
      <c r="A33" s="229" t="s">
        <v>296</v>
      </c>
      <c r="B33" s="232"/>
      <c r="C33" s="229"/>
      <c r="D33" s="169"/>
      <c r="E33" s="231" t="s">
        <v>302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</row>
    <row r="34" spans="1:17" s="155" customFormat="1" x14ac:dyDescent="0.25">
      <c r="A34" s="229" t="s">
        <v>297</v>
      </c>
      <c r="B34" s="232"/>
      <c r="C34" s="229"/>
      <c r="D34" s="169"/>
      <c r="E34" s="231" t="s">
        <v>447</v>
      </c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</row>
    <row r="35" spans="1:17" s="155" customFormat="1" x14ac:dyDescent="0.25">
      <c r="A35" s="229" t="s">
        <v>298</v>
      </c>
      <c r="B35" s="232"/>
      <c r="C35" s="229"/>
      <c r="D35" s="169"/>
      <c r="E35" s="231" t="s">
        <v>448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</row>
    <row r="36" spans="1:17" x14ac:dyDescent="0.25">
      <c r="A36" s="135"/>
      <c r="B36" s="138"/>
      <c r="C36" s="135"/>
      <c r="D36" s="159"/>
      <c r="E36" s="13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</row>
    <row r="37" spans="1:17" x14ac:dyDescent="0.25">
      <c r="A37" s="140" t="s">
        <v>131</v>
      </c>
      <c r="B37" s="141"/>
      <c r="C37" s="142"/>
      <c r="D37" s="143"/>
      <c r="E37" s="144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  <row r="38" spans="1:17" s="28" customFormat="1" x14ac:dyDescent="0.25">
      <c r="A38" s="227" t="s">
        <v>49</v>
      </c>
      <c r="B38" s="230"/>
      <c r="C38" s="227"/>
      <c r="D38" s="228"/>
      <c r="E38" s="231" t="s">
        <v>340</v>
      </c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</row>
    <row r="39" spans="1:17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</row>
    <row r="40" spans="1:17" x14ac:dyDescent="0.25">
      <c r="A40" s="145" t="s">
        <v>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</row>
    <row r="41" spans="1:17" s="28" customFormat="1" x14ac:dyDescent="0.25">
      <c r="A41" s="227" t="s">
        <v>4</v>
      </c>
      <c r="B41" s="228"/>
      <c r="C41" s="376" t="s">
        <v>6</v>
      </c>
      <c r="D41" s="228"/>
      <c r="E41" s="228" t="s">
        <v>341</v>
      </c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</row>
    <row r="42" spans="1:17" s="28" customFormat="1" x14ac:dyDescent="0.25">
      <c r="A42" s="227" t="s">
        <v>5</v>
      </c>
      <c r="B42" s="228"/>
      <c r="C42" s="376" t="s">
        <v>8</v>
      </c>
      <c r="D42" s="228"/>
      <c r="E42" s="228" t="s">
        <v>289</v>
      </c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</row>
    <row r="43" spans="1:17" s="28" customFormat="1" x14ac:dyDescent="0.25">
      <c r="A43" s="227" t="s">
        <v>7</v>
      </c>
      <c r="B43" s="228"/>
      <c r="C43" s="376" t="s">
        <v>10</v>
      </c>
      <c r="D43" s="228"/>
      <c r="E43" s="228" t="s">
        <v>342</v>
      </c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</row>
    <row r="44" spans="1:17" s="28" customFormat="1" x14ac:dyDescent="0.25">
      <c r="A44" s="227" t="s">
        <v>9</v>
      </c>
      <c r="B44" s="228"/>
      <c r="C44" s="376" t="s">
        <v>132</v>
      </c>
      <c r="D44" s="228"/>
      <c r="E44" s="228" t="s">
        <v>343</v>
      </c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</row>
    <row r="45" spans="1:17" s="28" customFormat="1" x14ac:dyDescent="0.25">
      <c r="A45" s="227" t="s">
        <v>133</v>
      </c>
      <c r="B45" s="228"/>
      <c r="C45" s="376" t="s">
        <v>134</v>
      </c>
      <c r="D45" s="228"/>
      <c r="E45" s="228" t="s">
        <v>290</v>
      </c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</row>
    <row r="46" spans="1:17" x14ac:dyDescent="0.25">
      <c r="A46" s="229" t="s">
        <v>135</v>
      </c>
      <c r="B46" s="169"/>
      <c r="C46" s="377" t="s">
        <v>136</v>
      </c>
      <c r="D46" s="169"/>
      <c r="E46" s="169" t="s">
        <v>291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</row>
    <row r="47" spans="1:17" x14ac:dyDescent="0.25">
      <c r="A47" s="229" t="s">
        <v>137</v>
      </c>
      <c r="B47" s="169"/>
      <c r="C47" s="377" t="s">
        <v>138</v>
      </c>
      <c r="D47" s="169"/>
      <c r="E47" s="169" t="s">
        <v>449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</row>
    <row r="48" spans="1:17" x14ac:dyDescent="0.25">
      <c r="A48" s="229" t="s">
        <v>139</v>
      </c>
      <c r="B48" s="169"/>
      <c r="C48" s="377" t="s">
        <v>140</v>
      </c>
      <c r="D48" s="169"/>
      <c r="E48" s="169" t="s">
        <v>292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</row>
    <row r="49" spans="1:6" x14ac:dyDescent="0.25">
      <c r="A49" s="159"/>
      <c r="B49" s="159"/>
      <c r="C49" s="159"/>
    </row>
    <row r="62" spans="1:6" x14ac:dyDescent="0.25">
      <c r="F62" t="s">
        <v>97</v>
      </c>
    </row>
  </sheetData>
  <hyperlinks>
    <hyperlink ref="A29" location="'2.2a'!A1" display="Tables 2.2a and 2.2b"/>
    <hyperlink ref="A38" location="'2.3'!A1" display="Table 2.3"/>
    <hyperlink ref="A41" location="'2.4'!A1" display="Table 2.4"/>
    <hyperlink ref="C41" location="'2.4F'!Print_Area" display="Figure 2.4"/>
    <hyperlink ref="A42" location="'2.5'!A1" display="Table 2.5"/>
    <hyperlink ref="C42" location="'2.5F'!Print_Area" display="Figure 2.5"/>
    <hyperlink ref="A43" location="'2.6'!A1" display="Table 2.6"/>
    <hyperlink ref="C43" location="'2.6F'!Print_Area" display="Figure 2.6"/>
    <hyperlink ref="A44" location="'2.7'!A1" display="Table 2.7"/>
    <hyperlink ref="C44" location="'2.7F'!Print_Area" display="Figure 2.7"/>
    <hyperlink ref="A45" location="'2.8a'!A1" display="Tables 2.8a and 2.8b"/>
    <hyperlink ref="C45" location="'2.8F'!Print_Area" display="Figure 2.8"/>
    <hyperlink ref="A46" location="'2.9'!A1" display="Table 2.9"/>
    <hyperlink ref="C46" location="'2.9F'!Print_Area" display="Figure 2.9"/>
    <hyperlink ref="A47" location="'2.10'!A1" display="Table 2.10"/>
    <hyperlink ref="C47" location="'2.10F'!Print_Area" display="Figure 2.10"/>
    <hyperlink ref="A48" location="'2.11'!A1" display="Table 2.11"/>
    <hyperlink ref="C48" location="'2.11F'!Print_Area" display="Figure 2.11"/>
    <hyperlink ref="A31" location="'2.2c'!Print_Area" display="Tables 2.2c"/>
    <hyperlink ref="A21" location="'2.1(data)'!A1" display="Table 2.1"/>
    <hyperlink ref="A22" location="'2.1ab'!A1" display="Figure 2.1a-b"/>
    <hyperlink ref="A23" location="'2.1cd'!A1" display="Figure 2.1c-d"/>
    <hyperlink ref="A24" location="'2.1ef'!A1" display="Figure 2.1e-f"/>
    <hyperlink ref="A26" location="'2.1ij'!Print_Area" display="Figure 2.1i-j"/>
    <hyperlink ref="A30" location="'2.2b'!Print_Area" display="Tables 2.2b"/>
    <hyperlink ref="A33" location="'2.2e'!Print_Area" display="Figure 2.2e"/>
    <hyperlink ref="A35" location="'2.2g'!Print_Area" display="Figure 2.2g"/>
    <hyperlink ref="A32" location="'2.2d'!Print_Area" display="Figure 2.2d"/>
    <hyperlink ref="A34" location="'2.2f'!Print_Area" display="Figure 2.2f"/>
    <hyperlink ref="A25" location="'2.1gh'!A1" display="Figure 2.1g-h"/>
  </hyperlinks>
  <pageMargins left="0.7" right="0.7" top="0.75" bottom="0.75" header="0.3" footer="0.3"/>
  <pageSetup paperSize="9" scale="69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1A78A"/>
    <pageSetUpPr fitToPage="1"/>
  </sheetPr>
  <dimension ref="A1"/>
  <sheetViews>
    <sheetView workbookViewId="0">
      <selection activeCell="Q17" sqref="Q17"/>
    </sheetView>
  </sheetViews>
  <sheetFormatPr defaultRowHeight="15" x14ac:dyDescent="0.25"/>
  <sheetData/>
  <pageMargins left="0.7" right="0.7" top="0.75" bottom="0.75" header="0.3" footer="0.3"/>
  <pageSetup paperSize="9" scale="8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E7CFE5"/>
    <pageSetUpPr fitToPage="1"/>
  </sheetPr>
  <dimension ref="A1:O73"/>
  <sheetViews>
    <sheetView showGridLines="0" zoomScaleNormal="100" workbookViewId="0">
      <selection activeCell="J33" sqref="J33"/>
    </sheetView>
  </sheetViews>
  <sheetFormatPr defaultRowHeight="15" x14ac:dyDescent="0.25"/>
  <cols>
    <col min="1" max="1" width="17.140625" customWidth="1"/>
    <col min="2" max="2" width="51.7109375" customWidth="1"/>
    <col min="12" max="12" width="9.140625" style="47"/>
    <col min="13" max="13" width="9.140625" style="124" customWidth="1"/>
    <col min="14" max="14" width="9.140625" style="393" customWidth="1"/>
  </cols>
  <sheetData>
    <row r="1" spans="1:15" ht="15.75" x14ac:dyDescent="0.25">
      <c r="A1" s="154" t="s">
        <v>299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3" spans="1:15" x14ac:dyDescent="0.25">
      <c r="A3" s="252" t="s">
        <v>304</v>
      </c>
      <c r="B3" s="159"/>
      <c r="C3" s="163" t="s">
        <v>36</v>
      </c>
      <c r="D3" s="163" t="s">
        <v>37</v>
      </c>
      <c r="E3" s="163" t="s">
        <v>38</v>
      </c>
      <c r="F3" s="163" t="s">
        <v>39</v>
      </c>
      <c r="G3" s="163" t="s">
        <v>40</v>
      </c>
      <c r="H3" s="163" t="s">
        <v>41</v>
      </c>
      <c r="I3" s="163" t="s">
        <v>42</v>
      </c>
      <c r="J3" s="163" t="s">
        <v>43</v>
      </c>
      <c r="K3" s="163" t="s">
        <v>44</v>
      </c>
      <c r="L3" s="163" t="s">
        <v>61</v>
      </c>
      <c r="M3" s="164" t="s">
        <v>260</v>
      </c>
      <c r="N3" s="164" t="s">
        <v>316</v>
      </c>
    </row>
    <row r="4" spans="1:15" s="47" customFormat="1" x14ac:dyDescent="0.25">
      <c r="A4" s="159"/>
      <c r="B4" s="159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0"/>
      <c r="N4" s="160"/>
    </row>
    <row r="5" spans="1:15" x14ac:dyDescent="0.25">
      <c r="A5" s="166" t="s">
        <v>11</v>
      </c>
      <c r="B5" s="166" t="s">
        <v>103</v>
      </c>
      <c r="C5" s="167">
        <v>694974</v>
      </c>
      <c r="D5" s="167">
        <v>705822</v>
      </c>
      <c r="E5" s="167">
        <v>715200</v>
      </c>
      <c r="F5" s="167">
        <v>741384</v>
      </c>
      <c r="G5" s="167">
        <v>759672</v>
      </c>
      <c r="H5" s="167">
        <v>767889</v>
      </c>
      <c r="I5" s="167">
        <v>779921</v>
      </c>
      <c r="J5" s="167">
        <v>777888</v>
      </c>
      <c r="K5" s="167">
        <v>793952</v>
      </c>
      <c r="L5" s="167">
        <v>804412</v>
      </c>
      <c r="M5" s="168">
        <v>838567</v>
      </c>
      <c r="N5" s="168">
        <v>811101</v>
      </c>
      <c r="O5" s="67"/>
    </row>
    <row r="6" spans="1:15" x14ac:dyDescent="0.25">
      <c r="A6" s="169"/>
      <c r="B6" s="169" t="s">
        <v>45</v>
      </c>
      <c r="C6" s="170">
        <v>274816</v>
      </c>
      <c r="D6" s="170">
        <v>276900</v>
      </c>
      <c r="E6" s="170">
        <v>275069</v>
      </c>
      <c r="F6" s="170">
        <v>274163</v>
      </c>
      <c r="G6" s="170">
        <v>265667</v>
      </c>
      <c r="H6" s="170">
        <v>263538</v>
      </c>
      <c r="I6" s="170">
        <v>266954</v>
      </c>
      <c r="J6" s="170">
        <v>265102</v>
      </c>
      <c r="K6" s="170">
        <v>264934</v>
      </c>
      <c r="L6" s="171">
        <v>260052</v>
      </c>
      <c r="M6" s="172">
        <v>261024</v>
      </c>
      <c r="N6" s="172">
        <v>263513</v>
      </c>
      <c r="O6" s="67"/>
    </row>
    <row r="7" spans="1:15" x14ac:dyDescent="0.25">
      <c r="A7" s="169"/>
      <c r="B7" s="169" t="s">
        <v>47</v>
      </c>
      <c r="C7" s="170">
        <v>85041</v>
      </c>
      <c r="D7" s="170">
        <v>84271</v>
      </c>
      <c r="E7" s="170">
        <v>86372</v>
      </c>
      <c r="F7" s="170">
        <v>91363</v>
      </c>
      <c r="G7" s="170">
        <v>97878</v>
      </c>
      <c r="H7" s="170">
        <v>96364</v>
      </c>
      <c r="I7" s="170">
        <v>95294</v>
      </c>
      <c r="J7" s="170">
        <v>96502</v>
      </c>
      <c r="K7" s="170">
        <v>97593</v>
      </c>
      <c r="L7" s="171">
        <v>98597</v>
      </c>
      <c r="M7" s="172">
        <v>102188</v>
      </c>
      <c r="N7" s="172">
        <v>103758</v>
      </c>
      <c r="O7" s="67"/>
    </row>
    <row r="8" spans="1:15" x14ac:dyDescent="0.25">
      <c r="A8" s="169"/>
      <c r="B8" s="169" t="s">
        <v>172</v>
      </c>
      <c r="C8" s="170">
        <v>335117</v>
      </c>
      <c r="D8" s="170">
        <v>344651</v>
      </c>
      <c r="E8" s="170">
        <v>353759</v>
      </c>
      <c r="F8" s="170">
        <v>375858</v>
      </c>
      <c r="G8" s="170">
        <v>396127</v>
      </c>
      <c r="H8" s="170">
        <v>407987</v>
      </c>
      <c r="I8" s="170">
        <v>417673</v>
      </c>
      <c r="J8" s="170">
        <v>416284</v>
      </c>
      <c r="K8" s="170">
        <v>431425</v>
      </c>
      <c r="L8" s="170">
        <v>445763</v>
      </c>
      <c r="M8" s="172">
        <v>475355</v>
      </c>
      <c r="N8" s="172">
        <v>443830</v>
      </c>
      <c r="O8" s="67"/>
    </row>
    <row r="9" spans="1:15" x14ac:dyDescent="0.25">
      <c r="A9" s="159"/>
      <c r="B9" s="159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0"/>
      <c r="N9" s="160"/>
    </row>
    <row r="10" spans="1:15" x14ac:dyDescent="0.25">
      <c r="A10" s="166" t="s">
        <v>12</v>
      </c>
      <c r="B10" s="166" t="s">
        <v>103</v>
      </c>
      <c r="C10" s="167"/>
      <c r="D10" s="167"/>
      <c r="E10" s="167"/>
      <c r="F10" s="167"/>
      <c r="G10" s="167">
        <v>80575</v>
      </c>
      <c r="H10" s="167">
        <v>83336</v>
      </c>
      <c r="I10" s="167">
        <v>83040</v>
      </c>
      <c r="J10" s="167">
        <v>83723</v>
      </c>
      <c r="K10" s="167">
        <v>87460</v>
      </c>
      <c r="L10" s="167">
        <v>88497</v>
      </c>
      <c r="M10" s="160"/>
      <c r="N10" s="160"/>
      <c r="O10" s="67"/>
    </row>
    <row r="11" spans="1:15" x14ac:dyDescent="0.25">
      <c r="A11" s="169"/>
      <c r="B11" s="169" t="s">
        <v>45</v>
      </c>
      <c r="C11" s="170"/>
      <c r="D11" s="170"/>
      <c r="E11" s="170"/>
      <c r="F11" s="170"/>
      <c r="G11" s="170">
        <v>30871</v>
      </c>
      <c r="H11" s="170">
        <v>32357</v>
      </c>
      <c r="I11" s="170">
        <v>31154</v>
      </c>
      <c r="J11" s="170">
        <v>31154</v>
      </c>
      <c r="K11" s="174">
        <v>31695</v>
      </c>
      <c r="L11" s="174">
        <v>31625</v>
      </c>
      <c r="M11" s="175"/>
      <c r="N11" s="175"/>
      <c r="O11" s="67"/>
    </row>
    <row r="12" spans="1:15" x14ac:dyDescent="0.25">
      <c r="A12" s="169"/>
      <c r="B12" s="169" t="s">
        <v>47</v>
      </c>
      <c r="C12" s="170"/>
      <c r="D12" s="170"/>
      <c r="E12" s="170"/>
      <c r="F12" s="170"/>
      <c r="G12" s="170">
        <v>10898</v>
      </c>
      <c r="H12" s="170">
        <v>10965</v>
      </c>
      <c r="I12" s="170">
        <v>10864</v>
      </c>
      <c r="J12" s="170">
        <v>11565</v>
      </c>
      <c r="K12" s="170">
        <v>9430</v>
      </c>
      <c r="L12" s="170">
        <v>13025</v>
      </c>
      <c r="M12" s="160"/>
      <c r="N12" s="160"/>
      <c r="O12" s="67"/>
    </row>
    <row r="13" spans="1:15" x14ac:dyDescent="0.25">
      <c r="A13" s="169"/>
      <c r="B13" s="169" t="s">
        <v>172</v>
      </c>
      <c r="C13" s="170"/>
      <c r="D13" s="170"/>
      <c r="E13" s="170"/>
      <c r="F13" s="170"/>
      <c r="G13" s="170">
        <v>38806</v>
      </c>
      <c r="H13" s="170">
        <v>40014</v>
      </c>
      <c r="I13" s="170">
        <v>41022</v>
      </c>
      <c r="J13" s="170">
        <v>41004</v>
      </c>
      <c r="K13" s="170">
        <v>46335</v>
      </c>
      <c r="L13" s="170">
        <v>43847</v>
      </c>
      <c r="M13" s="160"/>
      <c r="N13" s="160"/>
      <c r="O13" s="67"/>
    </row>
    <row r="14" spans="1:15" x14ac:dyDescent="0.25">
      <c r="A14" s="159"/>
      <c r="B14" s="159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60"/>
      <c r="N14" s="160"/>
    </row>
    <row r="15" spans="1:15" x14ac:dyDescent="0.25">
      <c r="A15" s="166" t="s">
        <v>13</v>
      </c>
      <c r="B15" s="166" t="s">
        <v>103</v>
      </c>
      <c r="C15" s="167">
        <v>40598</v>
      </c>
      <c r="D15" s="167">
        <v>41128</v>
      </c>
      <c r="E15" s="167">
        <v>41525</v>
      </c>
      <c r="F15" s="167">
        <v>43120</v>
      </c>
      <c r="G15" s="167">
        <v>44510</v>
      </c>
      <c r="H15" s="167">
        <v>44492</v>
      </c>
      <c r="I15" s="167">
        <v>42800</v>
      </c>
      <c r="J15" s="167">
        <v>45446</v>
      </c>
      <c r="K15" s="167">
        <v>49671</v>
      </c>
      <c r="L15" s="167">
        <v>46862</v>
      </c>
      <c r="M15" s="168">
        <v>47575</v>
      </c>
      <c r="N15" s="168">
        <v>45283</v>
      </c>
      <c r="O15" s="67"/>
    </row>
    <row r="16" spans="1:15" x14ac:dyDescent="0.25">
      <c r="A16" s="169"/>
      <c r="B16" s="169" t="s">
        <v>45</v>
      </c>
      <c r="C16" s="170">
        <v>15153</v>
      </c>
      <c r="D16" s="170">
        <v>15597</v>
      </c>
      <c r="E16" s="170">
        <v>15821</v>
      </c>
      <c r="F16" s="170">
        <v>15946</v>
      </c>
      <c r="G16" s="170">
        <v>15915</v>
      </c>
      <c r="H16" s="170">
        <v>15621</v>
      </c>
      <c r="I16" s="170">
        <v>15240</v>
      </c>
      <c r="J16" s="170">
        <v>15745</v>
      </c>
      <c r="K16" s="170">
        <v>16806</v>
      </c>
      <c r="L16" s="170">
        <v>15129</v>
      </c>
      <c r="M16" s="176">
        <v>15128</v>
      </c>
      <c r="N16" s="176">
        <v>14620</v>
      </c>
      <c r="O16" s="67"/>
    </row>
    <row r="17" spans="1:15" x14ac:dyDescent="0.25">
      <c r="A17" s="169"/>
      <c r="B17" s="169" t="s">
        <v>47</v>
      </c>
      <c r="C17" s="170">
        <v>5461</v>
      </c>
      <c r="D17" s="170">
        <v>5460</v>
      </c>
      <c r="E17" s="170">
        <v>5304</v>
      </c>
      <c r="F17" s="170">
        <v>5715</v>
      </c>
      <c r="G17" s="170">
        <v>5827</v>
      </c>
      <c r="H17" s="170">
        <v>6045</v>
      </c>
      <c r="I17" s="170">
        <v>5389</v>
      </c>
      <c r="J17" s="170">
        <v>5672</v>
      </c>
      <c r="K17" s="170">
        <v>6617</v>
      </c>
      <c r="L17" s="170">
        <v>6009</v>
      </c>
      <c r="M17" s="176">
        <v>5961</v>
      </c>
      <c r="N17" s="176">
        <v>5960</v>
      </c>
      <c r="O17" s="67"/>
    </row>
    <row r="18" spans="1:15" x14ac:dyDescent="0.25">
      <c r="A18" s="169"/>
      <c r="B18" s="169" t="s">
        <v>172</v>
      </c>
      <c r="C18" s="170">
        <v>19984</v>
      </c>
      <c r="D18" s="170">
        <v>20071</v>
      </c>
      <c r="E18" s="170">
        <v>20400</v>
      </c>
      <c r="F18" s="170">
        <v>21459</v>
      </c>
      <c r="G18" s="170">
        <v>22768</v>
      </c>
      <c r="H18" s="170">
        <v>22826</v>
      </c>
      <c r="I18" s="170">
        <v>22171</v>
      </c>
      <c r="J18" s="170">
        <v>24029</v>
      </c>
      <c r="K18" s="170">
        <v>26248</v>
      </c>
      <c r="L18" s="170">
        <v>25724</v>
      </c>
      <c r="M18" s="176">
        <v>26486</v>
      </c>
      <c r="N18" s="176">
        <v>24703</v>
      </c>
      <c r="O18" s="67"/>
    </row>
    <row r="19" spans="1:15" x14ac:dyDescent="0.25">
      <c r="A19" s="159"/>
      <c r="B19" s="159"/>
      <c r="C19" s="177"/>
      <c r="D19" s="173"/>
      <c r="E19" s="173"/>
      <c r="F19" s="173"/>
      <c r="G19" s="173"/>
      <c r="H19" s="173"/>
      <c r="I19" s="173"/>
      <c r="J19" s="173"/>
      <c r="K19" s="173"/>
      <c r="L19" s="173"/>
      <c r="M19" s="160"/>
      <c r="N19" s="160"/>
    </row>
    <row r="20" spans="1:15" x14ac:dyDescent="0.25">
      <c r="A20" s="166" t="s">
        <v>14</v>
      </c>
      <c r="B20" s="166" t="s">
        <v>103</v>
      </c>
      <c r="C20" s="167"/>
      <c r="D20" s="167"/>
      <c r="E20" s="167"/>
      <c r="F20" s="167"/>
      <c r="G20" s="167"/>
      <c r="H20" s="167">
        <v>24498.9999999998</v>
      </c>
      <c r="I20" s="167">
        <v>26591.00000000028</v>
      </c>
      <c r="J20" s="167">
        <v>24154.00000000024</v>
      </c>
      <c r="K20" s="167">
        <v>25673.999999999571</v>
      </c>
      <c r="L20" s="167">
        <v>25773</v>
      </c>
      <c r="M20" s="168">
        <v>25922</v>
      </c>
      <c r="N20" s="168">
        <v>24750</v>
      </c>
      <c r="O20" s="67"/>
    </row>
    <row r="21" spans="1:15" x14ac:dyDescent="0.25">
      <c r="A21" s="169"/>
      <c r="B21" s="169" t="s">
        <v>45</v>
      </c>
      <c r="C21" s="170"/>
      <c r="D21" s="170"/>
      <c r="E21" s="170"/>
      <c r="F21" s="170"/>
      <c r="G21" s="170"/>
      <c r="H21" s="170">
        <v>9799.9999999999563</v>
      </c>
      <c r="I21" s="170">
        <v>9520.9999999998745</v>
      </c>
      <c r="J21" s="170">
        <v>9846.0000000001419</v>
      </c>
      <c r="K21" s="170">
        <v>10697.000000000116</v>
      </c>
      <c r="L21" s="170">
        <v>10418</v>
      </c>
      <c r="M21" s="176">
        <v>10386</v>
      </c>
      <c r="N21" s="176">
        <v>9798</v>
      </c>
      <c r="O21" s="67"/>
    </row>
    <row r="22" spans="1:15" x14ac:dyDescent="0.25">
      <c r="A22" s="169"/>
      <c r="B22" s="169" t="s">
        <v>47</v>
      </c>
      <c r="C22" s="170"/>
      <c r="D22" s="170"/>
      <c r="E22" s="170"/>
      <c r="F22" s="170"/>
      <c r="G22" s="170"/>
      <c r="H22" s="170">
        <v>2484.9999999999868</v>
      </c>
      <c r="I22" s="170">
        <v>1628.0000000000077</v>
      </c>
      <c r="J22" s="170">
        <v>1436.9999999999366</v>
      </c>
      <c r="K22" s="170">
        <v>1741.999999999962</v>
      </c>
      <c r="L22" s="170">
        <v>1242</v>
      </c>
      <c r="M22" s="176">
        <v>1126</v>
      </c>
      <c r="N22" s="176">
        <v>1039</v>
      </c>
      <c r="O22" s="67"/>
    </row>
    <row r="23" spans="1:15" x14ac:dyDescent="0.25">
      <c r="A23" s="169"/>
      <c r="B23" s="169" t="s">
        <v>172</v>
      </c>
      <c r="C23" s="170"/>
      <c r="D23" s="170"/>
      <c r="E23" s="170"/>
      <c r="F23" s="170"/>
      <c r="G23" s="170"/>
      <c r="H23" s="170">
        <v>12213.999999999856</v>
      </c>
      <c r="I23" s="170">
        <v>15442.0000000004</v>
      </c>
      <c r="J23" s="170">
        <v>12871.000000000162</v>
      </c>
      <c r="K23" s="170">
        <v>13234.999999999493</v>
      </c>
      <c r="L23" s="170">
        <v>14113</v>
      </c>
      <c r="M23" s="176">
        <v>14410</v>
      </c>
      <c r="N23" s="176">
        <v>13913</v>
      </c>
      <c r="O23" s="67"/>
    </row>
    <row r="24" spans="1:15" x14ac:dyDescent="0.25">
      <c r="A24" s="159"/>
      <c r="B24" s="159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60"/>
      <c r="N24" s="160"/>
    </row>
    <row r="25" spans="1:15" s="1" customFormat="1" x14ac:dyDescent="0.25">
      <c r="A25" s="178" t="s">
        <v>15</v>
      </c>
      <c r="B25" s="178" t="s">
        <v>103</v>
      </c>
      <c r="C25" s="179"/>
      <c r="D25" s="179"/>
      <c r="E25" s="179"/>
      <c r="F25" s="179"/>
      <c r="G25" s="179"/>
      <c r="H25" s="179">
        <v>920215.99999999977</v>
      </c>
      <c r="I25" s="179">
        <v>932352.00000000023</v>
      </c>
      <c r="J25" s="179">
        <v>931211.00000000023</v>
      </c>
      <c r="K25" s="179">
        <v>956756.99999999953</v>
      </c>
      <c r="L25" s="179">
        <v>965544</v>
      </c>
      <c r="M25" s="383"/>
      <c r="N25" s="179"/>
      <c r="O25" s="67"/>
    </row>
    <row r="26" spans="1:15" x14ac:dyDescent="0.25">
      <c r="A26" s="181"/>
      <c r="B26" s="181" t="s">
        <v>45</v>
      </c>
      <c r="C26" s="182"/>
      <c r="D26" s="182"/>
      <c r="E26" s="182"/>
      <c r="F26" s="182"/>
      <c r="G26" s="182"/>
      <c r="H26" s="182">
        <v>321315.99999999994</v>
      </c>
      <c r="I26" s="182">
        <v>322868.99999999988</v>
      </c>
      <c r="J26" s="182">
        <v>321847.00000000012</v>
      </c>
      <c r="K26" s="182">
        <v>324132.00000000012</v>
      </c>
      <c r="L26" s="182">
        <v>317224</v>
      </c>
      <c r="M26" s="384"/>
      <c r="N26" s="182"/>
      <c r="O26" s="67"/>
    </row>
    <row r="27" spans="1:15" x14ac:dyDescent="0.25">
      <c r="A27" s="181"/>
      <c r="B27" s="181" t="s">
        <v>47</v>
      </c>
      <c r="C27" s="182"/>
      <c r="D27" s="182"/>
      <c r="E27" s="182"/>
      <c r="F27" s="182"/>
      <c r="G27" s="182"/>
      <c r="H27" s="182">
        <v>115858.99999999999</v>
      </c>
      <c r="I27" s="182">
        <v>113175.00000000001</v>
      </c>
      <c r="J27" s="182">
        <v>115175.99999999994</v>
      </c>
      <c r="K27" s="182">
        <v>115381.99999999996</v>
      </c>
      <c r="L27" s="182">
        <v>118873</v>
      </c>
      <c r="M27" s="384"/>
      <c r="N27" s="182"/>
      <c r="O27" s="67"/>
    </row>
    <row r="28" spans="1:15" x14ac:dyDescent="0.25">
      <c r="A28" s="181"/>
      <c r="B28" s="181" t="s">
        <v>172</v>
      </c>
      <c r="C28" s="182"/>
      <c r="D28" s="182"/>
      <c r="E28" s="182"/>
      <c r="F28" s="182"/>
      <c r="G28" s="182"/>
      <c r="H28" s="182">
        <v>483040.99999999988</v>
      </c>
      <c r="I28" s="182">
        <v>496308.00000000041</v>
      </c>
      <c r="J28" s="182">
        <v>494188.00000000017</v>
      </c>
      <c r="K28" s="182">
        <v>517242.99999999948</v>
      </c>
      <c r="L28" s="182">
        <v>529447</v>
      </c>
      <c r="M28" s="384"/>
      <c r="N28" s="182"/>
      <c r="O28" s="67"/>
    </row>
    <row r="29" spans="1:15" x14ac:dyDescent="0.25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62"/>
      <c r="N29" s="162"/>
    </row>
    <row r="30" spans="1:15" s="152" customFormat="1" ht="11.25" x14ac:dyDescent="0.2">
      <c r="A30" s="150" t="s">
        <v>33</v>
      </c>
      <c r="B30" s="390" t="s">
        <v>34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83"/>
      <c r="N30" s="183"/>
    </row>
    <row r="31" spans="1:15" s="152" customFormat="1" ht="11.25" x14ac:dyDescent="0.2">
      <c r="B31" s="39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83"/>
      <c r="N31" s="183"/>
    </row>
    <row r="32" spans="1:15" s="152" customFormat="1" ht="11.25" x14ac:dyDescent="0.2">
      <c r="A32" s="150" t="s">
        <v>35</v>
      </c>
      <c r="B32" s="390" t="s">
        <v>273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83"/>
      <c r="N32" s="183"/>
    </row>
    <row r="33" spans="1:14" s="152" customFormat="1" ht="11.25" x14ac:dyDescent="0.2">
      <c r="B33" s="399" t="s">
        <v>249</v>
      </c>
      <c r="C33" s="184"/>
      <c r="D33" s="184"/>
      <c r="E33" s="184"/>
      <c r="F33" s="184"/>
      <c r="G33" s="184"/>
      <c r="H33" s="184"/>
      <c r="I33" s="184"/>
      <c r="J33" s="184"/>
      <c r="K33" s="184"/>
      <c r="M33" s="183"/>
      <c r="N33" s="183"/>
    </row>
    <row r="34" spans="1:14" s="152" customFormat="1" ht="11.25" x14ac:dyDescent="0.2">
      <c r="A34" s="185"/>
      <c r="B34" s="390" t="s">
        <v>271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83"/>
      <c r="N34" s="183"/>
    </row>
    <row r="35" spans="1:14" s="152" customFormat="1" ht="11.25" x14ac:dyDescent="0.2">
      <c r="B35" s="399" t="s">
        <v>272</v>
      </c>
      <c r="C35" s="184"/>
      <c r="D35" s="184"/>
      <c r="E35" s="184"/>
      <c r="F35" s="184"/>
      <c r="G35" s="184"/>
      <c r="H35" s="184"/>
      <c r="I35" s="184"/>
      <c r="J35" s="184"/>
      <c r="K35" s="184"/>
      <c r="M35" s="183"/>
      <c r="N35" s="183"/>
    </row>
    <row r="36" spans="1:14" x14ac:dyDescent="0.25"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/>
    </row>
    <row r="37" spans="1:14" x14ac:dyDescent="0.25">
      <c r="B37" s="4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4" ht="15" customHeight="1" x14ac:dyDescent="0.25"/>
    <row r="40" spans="1:14" ht="30" customHeight="1" x14ac:dyDescent="0.25"/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</sheetData>
  <pageMargins left="0.7" right="0.7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E7CFE5"/>
    <pageSetUpPr fitToPage="1"/>
  </sheetPr>
  <dimension ref="A1:S37"/>
  <sheetViews>
    <sheetView showGridLines="0" zoomScaleNormal="100" workbookViewId="0">
      <selection activeCell="J32" sqref="J32"/>
    </sheetView>
  </sheetViews>
  <sheetFormatPr defaultRowHeight="15" x14ac:dyDescent="0.25"/>
  <cols>
    <col min="1" max="1" width="17" customWidth="1"/>
    <col min="2" max="2" width="57.42578125" customWidth="1"/>
    <col min="13" max="13" width="9.140625" style="124"/>
    <col min="14" max="14" width="9.140625" style="393"/>
  </cols>
  <sheetData>
    <row r="1" spans="1:19" ht="15" customHeight="1" x14ac:dyDescent="0.25">
      <c r="A1" s="154" t="s">
        <v>300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47"/>
      <c r="P1" s="47"/>
      <c r="Q1" s="47"/>
      <c r="R1" s="47"/>
      <c r="S1" s="47"/>
    </row>
    <row r="3" spans="1:19" x14ac:dyDescent="0.25">
      <c r="A3" s="252" t="s">
        <v>305</v>
      </c>
      <c r="B3" s="159"/>
      <c r="C3" s="163" t="s">
        <v>36</v>
      </c>
      <c r="D3" s="163" t="s">
        <v>37</v>
      </c>
      <c r="E3" s="163" t="s">
        <v>38</v>
      </c>
      <c r="F3" s="163" t="s">
        <v>39</v>
      </c>
      <c r="G3" s="163" t="s">
        <v>40</v>
      </c>
      <c r="H3" s="163" t="s">
        <v>41</v>
      </c>
      <c r="I3" s="163" t="s">
        <v>42</v>
      </c>
      <c r="J3" s="163" t="s">
        <v>43</v>
      </c>
      <c r="K3" s="163" t="s">
        <v>44</v>
      </c>
      <c r="L3" s="163" t="s">
        <v>61</v>
      </c>
      <c r="M3" s="164" t="s">
        <v>260</v>
      </c>
      <c r="N3" s="164" t="s">
        <v>316</v>
      </c>
    </row>
    <row r="4" spans="1:19" x14ac:dyDescent="0.25">
      <c r="A4" s="159"/>
      <c r="B4" s="159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0"/>
      <c r="N4" s="160"/>
      <c r="Q4" s="47"/>
    </row>
    <row r="5" spans="1:19" x14ac:dyDescent="0.25">
      <c r="A5" s="166" t="s">
        <v>11</v>
      </c>
      <c r="B5" s="166" t="s">
        <v>103</v>
      </c>
      <c r="C5" s="167">
        <v>549030</v>
      </c>
      <c r="D5" s="167">
        <v>549768</v>
      </c>
      <c r="E5" s="167">
        <v>559474</v>
      </c>
      <c r="F5" s="167">
        <v>580911</v>
      </c>
      <c r="G5" s="167">
        <v>598575</v>
      </c>
      <c r="H5" s="167">
        <v>603920</v>
      </c>
      <c r="I5" s="167">
        <v>601714</v>
      </c>
      <c r="J5" s="167">
        <v>596206</v>
      </c>
      <c r="K5" s="167">
        <v>607280</v>
      </c>
      <c r="L5" s="167">
        <v>618907</v>
      </c>
      <c r="M5" s="168">
        <v>641753</v>
      </c>
      <c r="N5" s="168">
        <v>607701</v>
      </c>
      <c r="O5" s="67"/>
      <c r="Q5" s="47"/>
    </row>
    <row r="6" spans="1:19" x14ac:dyDescent="0.25">
      <c r="A6" s="169"/>
      <c r="B6" s="169" t="s">
        <v>45</v>
      </c>
      <c r="C6" s="170">
        <v>153446</v>
      </c>
      <c r="D6" s="170">
        <v>151013</v>
      </c>
      <c r="E6" s="170">
        <v>149178</v>
      </c>
      <c r="F6" s="170">
        <v>148171</v>
      </c>
      <c r="G6" s="170">
        <v>142008</v>
      </c>
      <c r="H6" s="170">
        <v>141558</v>
      </c>
      <c r="I6" s="170">
        <v>142554</v>
      </c>
      <c r="J6" s="170">
        <v>138987</v>
      </c>
      <c r="K6" s="170">
        <v>136073</v>
      </c>
      <c r="L6" s="170">
        <v>133479</v>
      </c>
      <c r="M6" s="176">
        <v>132863</v>
      </c>
      <c r="N6" s="176">
        <v>132803</v>
      </c>
      <c r="O6" s="67"/>
      <c r="Q6" s="47"/>
    </row>
    <row r="7" spans="1:19" x14ac:dyDescent="0.25">
      <c r="A7" s="169"/>
      <c r="B7" s="169" t="s">
        <v>47</v>
      </c>
      <c r="C7" s="170">
        <v>93280</v>
      </c>
      <c r="D7" s="170">
        <v>92181</v>
      </c>
      <c r="E7" s="170">
        <v>93627</v>
      </c>
      <c r="F7" s="170">
        <v>98738</v>
      </c>
      <c r="G7" s="170">
        <v>105827</v>
      </c>
      <c r="H7" s="170">
        <v>101971</v>
      </c>
      <c r="I7" s="170">
        <v>99142</v>
      </c>
      <c r="J7" s="170">
        <v>99579</v>
      </c>
      <c r="K7" s="170">
        <v>99763</v>
      </c>
      <c r="L7" s="170">
        <v>99196</v>
      </c>
      <c r="M7" s="176">
        <v>101394</v>
      </c>
      <c r="N7" s="176">
        <v>101922</v>
      </c>
      <c r="O7" s="67"/>
      <c r="P7" s="47"/>
      <c r="Q7" s="47"/>
    </row>
    <row r="8" spans="1:19" x14ac:dyDescent="0.25">
      <c r="A8" s="169"/>
      <c r="B8" s="169" t="s">
        <v>172</v>
      </c>
      <c r="C8" s="170">
        <v>302304</v>
      </c>
      <c r="D8" s="170">
        <v>306574</v>
      </c>
      <c r="E8" s="170">
        <v>316669</v>
      </c>
      <c r="F8" s="170">
        <v>334002</v>
      </c>
      <c r="G8" s="170">
        <v>350740</v>
      </c>
      <c r="H8" s="170">
        <v>360391</v>
      </c>
      <c r="I8" s="170">
        <v>360018</v>
      </c>
      <c r="J8" s="170">
        <v>357640</v>
      </c>
      <c r="K8" s="170">
        <v>371444</v>
      </c>
      <c r="L8" s="170">
        <v>386232</v>
      </c>
      <c r="M8" s="176">
        <v>407496</v>
      </c>
      <c r="N8" s="176">
        <v>372976</v>
      </c>
      <c r="O8" s="67"/>
      <c r="P8" s="47"/>
      <c r="Q8" s="47"/>
    </row>
    <row r="9" spans="1:19" x14ac:dyDescent="0.25">
      <c r="A9" s="159"/>
      <c r="B9" s="159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0"/>
      <c r="N9" s="160"/>
      <c r="O9" s="47"/>
    </row>
    <row r="10" spans="1:19" x14ac:dyDescent="0.25">
      <c r="A10" s="166" t="s">
        <v>12</v>
      </c>
      <c r="B10" s="166" t="s">
        <v>103</v>
      </c>
      <c r="C10" s="167"/>
      <c r="D10" s="167"/>
      <c r="E10" s="167"/>
      <c r="F10" s="167"/>
      <c r="G10" s="167">
        <v>64325</v>
      </c>
      <c r="H10" s="167">
        <v>65696</v>
      </c>
      <c r="I10" s="167">
        <v>65699</v>
      </c>
      <c r="J10" s="167">
        <v>65043</v>
      </c>
      <c r="K10" s="167">
        <v>69838</v>
      </c>
      <c r="L10" s="167">
        <v>69179</v>
      </c>
      <c r="M10" s="160"/>
      <c r="N10" s="160"/>
      <c r="O10" s="67"/>
    </row>
    <row r="11" spans="1:19" x14ac:dyDescent="0.25">
      <c r="A11" s="169"/>
      <c r="B11" s="169" t="s">
        <v>45</v>
      </c>
      <c r="C11" s="170"/>
      <c r="D11" s="170"/>
      <c r="E11" s="170"/>
      <c r="F11" s="170"/>
      <c r="G11" s="170">
        <v>17052</v>
      </c>
      <c r="H11" s="170">
        <v>17800</v>
      </c>
      <c r="I11" s="170">
        <v>17545</v>
      </c>
      <c r="J11" s="170">
        <v>16486</v>
      </c>
      <c r="K11" s="170">
        <v>17920</v>
      </c>
      <c r="L11" s="170">
        <v>16711</v>
      </c>
      <c r="M11" s="160"/>
      <c r="N11" s="160"/>
      <c r="O11" s="67"/>
    </row>
    <row r="12" spans="1:19" x14ac:dyDescent="0.25">
      <c r="A12" s="169"/>
      <c r="B12" s="169" t="s">
        <v>47</v>
      </c>
      <c r="C12" s="170"/>
      <c r="D12" s="170"/>
      <c r="E12" s="170"/>
      <c r="F12" s="170"/>
      <c r="G12" s="170">
        <v>11543</v>
      </c>
      <c r="H12" s="170">
        <v>11674</v>
      </c>
      <c r="I12" s="170">
        <v>11798</v>
      </c>
      <c r="J12" s="170">
        <v>12172</v>
      </c>
      <c r="K12" s="170">
        <v>9827</v>
      </c>
      <c r="L12" s="170">
        <v>13582</v>
      </c>
      <c r="M12" s="175"/>
      <c r="N12" s="175"/>
      <c r="O12" s="67"/>
      <c r="P12" s="6"/>
      <c r="Q12" s="6"/>
      <c r="R12" s="56"/>
      <c r="S12" s="56"/>
    </row>
    <row r="13" spans="1:19" x14ac:dyDescent="0.25">
      <c r="A13" s="169"/>
      <c r="B13" s="169" t="s">
        <v>172</v>
      </c>
      <c r="C13" s="170"/>
      <c r="D13" s="170"/>
      <c r="E13" s="170"/>
      <c r="F13" s="170"/>
      <c r="G13" s="170">
        <v>35730</v>
      </c>
      <c r="H13" s="170">
        <v>36222</v>
      </c>
      <c r="I13" s="170">
        <v>36356</v>
      </c>
      <c r="J13" s="170">
        <v>36385</v>
      </c>
      <c r="K13" s="170">
        <v>42091</v>
      </c>
      <c r="L13" s="170">
        <v>38886</v>
      </c>
      <c r="M13" s="160"/>
      <c r="N13" s="160"/>
      <c r="O13" s="67"/>
    </row>
    <row r="14" spans="1:19" x14ac:dyDescent="0.25">
      <c r="A14" s="159"/>
      <c r="B14" s="159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60"/>
      <c r="N14" s="160"/>
      <c r="O14" s="47"/>
    </row>
    <row r="15" spans="1:19" x14ac:dyDescent="0.25">
      <c r="A15" s="166" t="s">
        <v>13</v>
      </c>
      <c r="B15" s="166" t="s">
        <v>103</v>
      </c>
      <c r="C15" s="167">
        <v>34220</v>
      </c>
      <c r="D15" s="167">
        <v>34207</v>
      </c>
      <c r="E15" s="167">
        <v>34456</v>
      </c>
      <c r="F15" s="167">
        <v>35594</v>
      </c>
      <c r="G15" s="167">
        <v>37089</v>
      </c>
      <c r="H15" s="167">
        <v>36410</v>
      </c>
      <c r="I15" s="167">
        <v>34789</v>
      </c>
      <c r="J15" s="167">
        <v>35507</v>
      </c>
      <c r="K15" s="167">
        <v>38434</v>
      </c>
      <c r="L15" s="167">
        <v>36446</v>
      </c>
      <c r="M15" s="168">
        <v>37493</v>
      </c>
      <c r="N15" s="168">
        <v>33884</v>
      </c>
      <c r="O15" s="67"/>
    </row>
    <row r="16" spans="1:19" x14ac:dyDescent="0.25">
      <c r="A16" s="169"/>
      <c r="B16" s="169" t="s">
        <v>45</v>
      </c>
      <c r="C16" s="170">
        <v>9357</v>
      </c>
      <c r="D16" s="170">
        <v>9461</v>
      </c>
      <c r="E16" s="170">
        <v>9335</v>
      </c>
      <c r="F16" s="170">
        <v>9128</v>
      </c>
      <c r="G16" s="170">
        <v>8978</v>
      </c>
      <c r="H16" s="170">
        <v>8679</v>
      </c>
      <c r="I16" s="170">
        <v>8664</v>
      </c>
      <c r="J16" s="170">
        <v>8590</v>
      </c>
      <c r="K16" s="170">
        <v>8841</v>
      </c>
      <c r="L16" s="170">
        <v>7703</v>
      </c>
      <c r="M16" s="176">
        <v>8270</v>
      </c>
      <c r="N16" s="176">
        <v>7779</v>
      </c>
      <c r="O16" s="67"/>
    </row>
    <row r="17" spans="1:15" x14ac:dyDescent="0.25">
      <c r="A17" s="169"/>
      <c r="B17" s="169" t="s">
        <v>47</v>
      </c>
      <c r="C17" s="170">
        <v>6199</v>
      </c>
      <c r="D17" s="170">
        <v>5683</v>
      </c>
      <c r="E17" s="170">
        <v>5884</v>
      </c>
      <c r="F17" s="170">
        <v>6598</v>
      </c>
      <c r="G17" s="170">
        <v>6584</v>
      </c>
      <c r="H17" s="170">
        <v>6426</v>
      </c>
      <c r="I17" s="170">
        <v>6071</v>
      </c>
      <c r="J17" s="170">
        <v>6408</v>
      </c>
      <c r="K17" s="170">
        <v>6648</v>
      </c>
      <c r="L17" s="170">
        <v>6467</v>
      </c>
      <c r="M17" s="176">
        <v>6444</v>
      </c>
      <c r="N17" s="176">
        <v>5688</v>
      </c>
      <c r="O17" s="67"/>
    </row>
    <row r="18" spans="1:15" x14ac:dyDescent="0.25">
      <c r="A18" s="169"/>
      <c r="B18" s="169" t="s">
        <v>172</v>
      </c>
      <c r="C18" s="170">
        <v>18664</v>
      </c>
      <c r="D18" s="170">
        <v>19063</v>
      </c>
      <c r="E18" s="170">
        <v>19237</v>
      </c>
      <c r="F18" s="170">
        <v>19868</v>
      </c>
      <c r="G18" s="170">
        <v>21527</v>
      </c>
      <c r="H18" s="170">
        <v>21305</v>
      </c>
      <c r="I18" s="170">
        <v>20054</v>
      </c>
      <c r="J18" s="170">
        <v>20509</v>
      </c>
      <c r="K18" s="170">
        <v>22945</v>
      </c>
      <c r="L18" s="170">
        <v>22276</v>
      </c>
      <c r="M18" s="176">
        <v>22779</v>
      </c>
      <c r="N18" s="176">
        <v>20417</v>
      </c>
      <c r="O18" s="67"/>
    </row>
    <row r="19" spans="1:15" x14ac:dyDescent="0.25">
      <c r="A19" s="159"/>
      <c r="B19" s="159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60"/>
      <c r="N19" s="160"/>
      <c r="O19" s="47"/>
    </row>
    <row r="20" spans="1:15" x14ac:dyDescent="0.25">
      <c r="A20" s="166" t="s">
        <v>14</v>
      </c>
      <c r="B20" s="166" t="s">
        <v>103</v>
      </c>
      <c r="C20" s="167"/>
      <c r="D20" s="167"/>
      <c r="E20" s="167"/>
      <c r="F20" s="167"/>
      <c r="G20" s="167"/>
      <c r="H20" s="167">
        <v>18387.999999999822</v>
      </c>
      <c r="I20" s="167">
        <v>20025.999999999731</v>
      </c>
      <c r="J20" s="167">
        <v>18721.000000000065</v>
      </c>
      <c r="K20" s="167">
        <v>18622.000000000258</v>
      </c>
      <c r="L20" s="167">
        <v>18819</v>
      </c>
      <c r="M20" s="168">
        <v>18566</v>
      </c>
      <c r="N20" s="168">
        <v>17765</v>
      </c>
      <c r="O20" s="67"/>
    </row>
    <row r="21" spans="1:15" x14ac:dyDescent="0.25">
      <c r="A21" s="169"/>
      <c r="B21" s="169" t="s">
        <v>45</v>
      </c>
      <c r="C21" s="170"/>
      <c r="D21" s="170"/>
      <c r="E21" s="170"/>
      <c r="F21" s="170"/>
      <c r="G21" s="170"/>
      <c r="H21" s="170">
        <v>4609.00000000001</v>
      </c>
      <c r="I21" s="170">
        <v>4539.0000000000973</v>
      </c>
      <c r="J21" s="170">
        <v>4674.0000000000464</v>
      </c>
      <c r="K21" s="170">
        <v>4681.0000000000027</v>
      </c>
      <c r="L21" s="170">
        <v>4596</v>
      </c>
      <c r="M21" s="176">
        <v>4577</v>
      </c>
      <c r="N21" s="176">
        <v>4464</v>
      </c>
      <c r="O21" s="67"/>
    </row>
    <row r="22" spans="1:15" x14ac:dyDescent="0.25">
      <c r="A22" s="169"/>
      <c r="B22" s="169" t="s">
        <v>47</v>
      </c>
      <c r="C22" s="170"/>
      <c r="D22" s="170"/>
      <c r="E22" s="170"/>
      <c r="F22" s="170"/>
      <c r="G22" s="170"/>
      <c r="H22" s="170">
        <v>2387.0000000000418</v>
      </c>
      <c r="I22" s="170">
        <v>1571.000000000008</v>
      </c>
      <c r="J22" s="170">
        <v>1505.9999999999959</v>
      </c>
      <c r="K22" s="170">
        <v>1641.0000000000359</v>
      </c>
      <c r="L22" s="170">
        <v>1244</v>
      </c>
      <c r="M22" s="176">
        <v>1076</v>
      </c>
      <c r="N22" s="176">
        <v>1169</v>
      </c>
      <c r="O22" s="67"/>
    </row>
    <row r="23" spans="1:15" x14ac:dyDescent="0.25">
      <c r="A23" s="169"/>
      <c r="B23" s="169" t="s">
        <v>172</v>
      </c>
      <c r="C23" s="170"/>
      <c r="D23" s="170"/>
      <c r="E23" s="170"/>
      <c r="F23" s="170"/>
      <c r="G23" s="170"/>
      <c r="H23" s="170">
        <v>11391.999999999769</v>
      </c>
      <c r="I23" s="170">
        <v>13915.999999999625</v>
      </c>
      <c r="J23" s="170">
        <v>12541.000000000022</v>
      </c>
      <c r="K23" s="170">
        <v>12300.000000000218</v>
      </c>
      <c r="L23" s="170">
        <v>12979</v>
      </c>
      <c r="M23" s="176">
        <v>12913</v>
      </c>
      <c r="N23" s="176">
        <v>12132</v>
      </c>
      <c r="O23" s="67"/>
    </row>
    <row r="24" spans="1:15" x14ac:dyDescent="0.25">
      <c r="A24" s="159"/>
      <c r="B24" s="159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60"/>
      <c r="N24" s="160"/>
      <c r="O24" s="47"/>
    </row>
    <row r="25" spans="1:15" s="1" customFormat="1" x14ac:dyDescent="0.25">
      <c r="A25" s="178" t="s">
        <v>15</v>
      </c>
      <c r="B25" s="178" t="s">
        <v>103</v>
      </c>
      <c r="C25" s="179"/>
      <c r="D25" s="179"/>
      <c r="E25" s="179"/>
      <c r="F25" s="179"/>
      <c r="G25" s="179"/>
      <c r="H25" s="179">
        <v>724413.99999999977</v>
      </c>
      <c r="I25" s="179">
        <v>722227.99999999977</v>
      </c>
      <c r="J25" s="179">
        <v>715477.00000000012</v>
      </c>
      <c r="K25" s="179">
        <v>734174.00000000023</v>
      </c>
      <c r="L25" s="179">
        <v>743351</v>
      </c>
      <c r="M25" s="383"/>
      <c r="N25" s="180"/>
      <c r="O25" s="67"/>
    </row>
    <row r="26" spans="1:15" x14ac:dyDescent="0.25">
      <c r="A26" s="181"/>
      <c r="B26" s="181" t="s">
        <v>45</v>
      </c>
      <c r="C26" s="182"/>
      <c r="D26" s="182"/>
      <c r="E26" s="182"/>
      <c r="F26" s="182"/>
      <c r="G26" s="182"/>
      <c r="H26" s="182">
        <v>172646</v>
      </c>
      <c r="I26" s="182">
        <v>173302.00000000009</v>
      </c>
      <c r="J26" s="182">
        <v>168737.00000000006</v>
      </c>
      <c r="K26" s="182">
        <v>167515</v>
      </c>
      <c r="L26" s="182">
        <v>162489</v>
      </c>
      <c r="M26" s="384"/>
      <c r="N26" s="160"/>
      <c r="O26" s="67"/>
    </row>
    <row r="27" spans="1:15" x14ac:dyDescent="0.25">
      <c r="A27" s="181"/>
      <c r="B27" s="181" t="s">
        <v>47</v>
      </c>
      <c r="C27" s="182"/>
      <c r="D27" s="182"/>
      <c r="E27" s="182"/>
      <c r="F27" s="182"/>
      <c r="G27" s="182"/>
      <c r="H27" s="182">
        <v>122458.00000000004</v>
      </c>
      <c r="I27" s="182">
        <v>118582.00000000001</v>
      </c>
      <c r="J27" s="182">
        <v>119665</v>
      </c>
      <c r="K27" s="182">
        <v>117879.00000000003</v>
      </c>
      <c r="L27" s="182">
        <v>120489</v>
      </c>
      <c r="M27" s="384"/>
      <c r="N27" s="160"/>
      <c r="O27" s="67"/>
    </row>
    <row r="28" spans="1:15" x14ac:dyDescent="0.25">
      <c r="A28" s="181"/>
      <c r="B28" s="181" t="s">
        <v>172</v>
      </c>
      <c r="C28" s="182"/>
      <c r="D28" s="182"/>
      <c r="E28" s="182"/>
      <c r="F28" s="182"/>
      <c r="G28" s="182"/>
      <c r="H28" s="182">
        <v>429309.99999999977</v>
      </c>
      <c r="I28" s="182">
        <v>430343.99999999965</v>
      </c>
      <c r="J28" s="182">
        <v>427075</v>
      </c>
      <c r="K28" s="182">
        <v>448780.00000000023</v>
      </c>
      <c r="L28" s="182">
        <v>460373</v>
      </c>
      <c r="M28" s="384"/>
      <c r="N28" s="160"/>
      <c r="O28" s="67"/>
    </row>
    <row r="30" spans="1:15" x14ac:dyDescent="0.25">
      <c r="A30" s="150" t="s">
        <v>33</v>
      </c>
      <c r="B30" s="390" t="s">
        <v>34</v>
      </c>
      <c r="C30" s="390"/>
      <c r="D30" s="390"/>
      <c r="E30" s="390"/>
      <c r="F30" s="390"/>
      <c r="G30" s="131"/>
      <c r="H30" s="131"/>
      <c r="I30" s="131"/>
      <c r="J30" s="131"/>
      <c r="K30" s="131"/>
    </row>
    <row r="31" spans="1:15" s="47" customFormat="1" ht="22.5" customHeight="1" x14ac:dyDescent="0.25">
      <c r="A31" s="150"/>
      <c r="B31" s="415" t="s">
        <v>170</v>
      </c>
      <c r="C31" s="416"/>
      <c r="D31" s="416"/>
      <c r="E31" s="416"/>
      <c r="F31" s="416"/>
      <c r="G31" s="187"/>
      <c r="H31" s="187"/>
      <c r="I31" s="187"/>
      <c r="J31" s="187"/>
      <c r="K31" s="187"/>
      <c r="M31" s="124"/>
      <c r="N31" s="393"/>
    </row>
    <row r="32" spans="1:15" s="47" customFormat="1" x14ac:dyDescent="0.25">
      <c r="A32" s="150"/>
      <c r="B32" s="400"/>
      <c r="C32" s="400"/>
      <c r="D32" s="400"/>
      <c r="E32" s="400"/>
      <c r="F32" s="400"/>
      <c r="G32" s="187"/>
      <c r="H32" s="187"/>
      <c r="I32" s="187"/>
      <c r="J32" s="187"/>
      <c r="K32" s="187"/>
      <c r="M32" s="124"/>
      <c r="N32" s="393"/>
    </row>
    <row r="33" spans="1:14" s="130" customFormat="1" ht="11.25" x14ac:dyDescent="0.2">
      <c r="A33" s="150" t="s">
        <v>35</v>
      </c>
      <c r="B33" s="390" t="s">
        <v>273</v>
      </c>
      <c r="C33" s="390"/>
      <c r="D33" s="390"/>
      <c r="E33" s="390"/>
      <c r="F33" s="390"/>
      <c r="G33" s="131"/>
      <c r="H33" s="131"/>
      <c r="I33" s="131"/>
      <c r="J33" s="131"/>
      <c r="K33" s="131"/>
      <c r="M33" s="188"/>
      <c r="N33" s="188"/>
    </row>
    <row r="34" spans="1:14" s="130" customFormat="1" ht="11.25" x14ac:dyDescent="0.2">
      <c r="A34" s="152"/>
      <c r="B34" s="399" t="s">
        <v>249</v>
      </c>
      <c r="C34" s="400"/>
      <c r="D34" s="400"/>
      <c r="E34" s="400"/>
      <c r="F34" s="400"/>
      <c r="G34" s="187"/>
      <c r="H34" s="187"/>
      <c r="I34" s="187"/>
      <c r="J34" s="187"/>
      <c r="K34" s="187"/>
      <c r="M34" s="188"/>
      <c r="N34" s="188"/>
    </row>
    <row r="35" spans="1:14" s="130" customFormat="1" ht="11.25" x14ac:dyDescent="0.2">
      <c r="A35" s="185"/>
      <c r="B35" s="390" t="s">
        <v>271</v>
      </c>
      <c r="C35" s="390"/>
      <c r="D35" s="390"/>
      <c r="E35" s="390"/>
      <c r="F35" s="390"/>
      <c r="G35" s="131"/>
      <c r="H35" s="131"/>
      <c r="I35" s="131"/>
      <c r="J35" s="131"/>
      <c r="K35" s="131"/>
      <c r="M35" s="188"/>
      <c r="N35" s="188"/>
    </row>
    <row r="36" spans="1:14" s="130" customFormat="1" ht="11.25" x14ac:dyDescent="0.2">
      <c r="A36" s="152"/>
      <c r="B36" s="399" t="s">
        <v>272</v>
      </c>
      <c r="C36" s="399"/>
      <c r="D36" s="399"/>
      <c r="E36" s="399"/>
      <c r="F36" s="399"/>
      <c r="G36" s="186"/>
      <c r="H36" s="186"/>
      <c r="I36" s="186"/>
      <c r="J36" s="186"/>
      <c r="K36" s="186"/>
      <c r="M36" s="188"/>
      <c r="N36" s="188"/>
    </row>
    <row r="37" spans="1:14" x14ac:dyDescent="0.25">
      <c r="B37" s="108"/>
      <c r="C37" s="108"/>
      <c r="D37" s="108"/>
      <c r="E37" s="108"/>
      <c r="F37" s="108"/>
      <c r="G37" s="108"/>
      <c r="H37" s="108"/>
      <c r="I37" s="108"/>
      <c r="J37" s="108"/>
      <c r="K37" s="108"/>
    </row>
  </sheetData>
  <mergeCells count="1">
    <mergeCell ref="B31:F31"/>
  </mergeCells>
  <pageMargins left="0.7" right="0.7" top="0.75" bottom="0.75" header="0.3" footer="0.3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E7CFE5"/>
    <pageSetUpPr fitToPage="1"/>
  </sheetPr>
  <dimension ref="A1:U76"/>
  <sheetViews>
    <sheetView showGridLines="0" tabSelected="1" zoomScaleNormal="100" workbookViewId="0">
      <selection activeCell="C5" sqref="C5:N28"/>
    </sheetView>
  </sheetViews>
  <sheetFormatPr defaultRowHeight="15" x14ac:dyDescent="0.25"/>
  <cols>
    <col min="1" max="1" width="17.85546875" customWidth="1"/>
    <col min="2" max="2" width="51.28515625" customWidth="1"/>
    <col min="3" max="12" width="10.140625" bestFit="1" customWidth="1"/>
    <col min="13" max="13" width="10.140625" style="124" bestFit="1" customWidth="1"/>
    <col min="14" max="14" width="10.140625" style="393" bestFit="1" customWidth="1"/>
  </cols>
  <sheetData>
    <row r="1" spans="1:21" s="155" customFormat="1" ht="15.75" x14ac:dyDescent="0.25">
      <c r="A1" s="154" t="s">
        <v>301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21" ht="20.25" customHeight="1" x14ac:dyDescent="0.3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21" x14ac:dyDescent="0.25">
      <c r="A3" s="252" t="s">
        <v>312</v>
      </c>
      <c r="B3" s="159"/>
      <c r="C3" s="163" t="s">
        <v>36</v>
      </c>
      <c r="D3" s="163" t="s">
        <v>37</v>
      </c>
      <c r="E3" s="163" t="s">
        <v>38</v>
      </c>
      <c r="F3" s="163" t="s">
        <v>39</v>
      </c>
      <c r="G3" s="163" t="s">
        <v>40</v>
      </c>
      <c r="H3" s="163" t="s">
        <v>41</v>
      </c>
      <c r="I3" s="163" t="s">
        <v>42</v>
      </c>
      <c r="J3" s="163" t="s">
        <v>43</v>
      </c>
      <c r="K3" s="163" t="s">
        <v>44</v>
      </c>
      <c r="L3" s="163" t="s">
        <v>61</v>
      </c>
      <c r="M3" s="164" t="s">
        <v>260</v>
      </c>
      <c r="N3" s="164" t="s">
        <v>316</v>
      </c>
    </row>
    <row r="4" spans="1:21" x14ac:dyDescent="0.25">
      <c r="A4" s="159"/>
      <c r="B4" s="159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75"/>
      <c r="N4" s="175"/>
      <c r="O4" s="47"/>
      <c r="P4" s="47"/>
      <c r="Q4" s="47"/>
      <c r="R4" s="47"/>
      <c r="S4" s="47"/>
      <c r="T4" s="47"/>
    </row>
    <row r="5" spans="1:21" x14ac:dyDescent="0.25">
      <c r="A5" s="166" t="s">
        <v>11</v>
      </c>
      <c r="B5" s="166" t="s">
        <v>103</v>
      </c>
      <c r="C5" s="167">
        <v>1244004</v>
      </c>
      <c r="D5" s="167">
        <v>1255590</v>
      </c>
      <c r="E5" s="167">
        <v>1274674</v>
      </c>
      <c r="F5" s="167">
        <v>1322295</v>
      </c>
      <c r="G5" s="167">
        <v>1358247</v>
      </c>
      <c r="H5" s="167">
        <v>1371809</v>
      </c>
      <c r="I5" s="167">
        <v>1381635</v>
      </c>
      <c r="J5" s="167">
        <v>1374094</v>
      </c>
      <c r="K5" s="167">
        <v>1401232</v>
      </c>
      <c r="L5" s="167">
        <v>1423319</v>
      </c>
      <c r="M5" s="167">
        <v>1480320</v>
      </c>
      <c r="N5" s="167">
        <v>1418802</v>
      </c>
      <c r="O5" s="67"/>
      <c r="P5" s="6"/>
      <c r="Q5" s="92"/>
      <c r="R5" s="6"/>
      <c r="S5" s="6"/>
      <c r="T5" s="6"/>
      <c r="U5" s="6"/>
    </row>
    <row r="6" spans="1:21" x14ac:dyDescent="0.25">
      <c r="A6" s="169"/>
      <c r="B6" s="169" t="s">
        <v>45</v>
      </c>
      <c r="C6" s="170">
        <v>428262</v>
      </c>
      <c r="D6" s="170">
        <v>427913</v>
      </c>
      <c r="E6" s="170">
        <v>424247</v>
      </c>
      <c r="F6" s="170">
        <v>422334</v>
      </c>
      <c r="G6" s="170">
        <v>407675</v>
      </c>
      <c r="H6" s="170">
        <v>405096</v>
      </c>
      <c r="I6" s="170">
        <v>409508</v>
      </c>
      <c r="J6" s="170">
        <v>404089</v>
      </c>
      <c r="K6" s="170">
        <v>401007</v>
      </c>
      <c r="L6" s="170">
        <v>393531</v>
      </c>
      <c r="M6" s="170">
        <v>393887</v>
      </c>
      <c r="N6" s="170">
        <v>396316</v>
      </c>
      <c r="O6" s="67"/>
      <c r="P6" s="6"/>
      <c r="Q6" s="92"/>
      <c r="R6" s="6"/>
      <c r="S6" s="6"/>
      <c r="T6" s="6"/>
      <c r="U6" s="6"/>
    </row>
    <row r="7" spans="1:21" x14ac:dyDescent="0.25">
      <c r="A7" s="169"/>
      <c r="B7" s="169" t="s">
        <v>47</v>
      </c>
      <c r="C7" s="170">
        <v>178321</v>
      </c>
      <c r="D7" s="170">
        <v>176452</v>
      </c>
      <c r="E7" s="170">
        <v>179999</v>
      </c>
      <c r="F7" s="170">
        <v>190101</v>
      </c>
      <c r="G7" s="170">
        <v>203705</v>
      </c>
      <c r="H7" s="170">
        <v>198335</v>
      </c>
      <c r="I7" s="170">
        <v>194436</v>
      </c>
      <c r="J7" s="170">
        <v>196081</v>
      </c>
      <c r="K7" s="170">
        <v>197356</v>
      </c>
      <c r="L7" s="170">
        <v>197793</v>
      </c>
      <c r="M7" s="170">
        <v>203582</v>
      </c>
      <c r="N7" s="170">
        <v>205680</v>
      </c>
      <c r="O7" s="67"/>
      <c r="P7" s="6"/>
      <c r="Q7" s="92"/>
      <c r="R7" s="6"/>
      <c r="S7" s="6"/>
      <c r="T7" s="6"/>
      <c r="U7" s="6"/>
    </row>
    <row r="8" spans="1:21" x14ac:dyDescent="0.25">
      <c r="A8" s="169"/>
      <c r="B8" s="169" t="s">
        <v>172</v>
      </c>
      <c r="C8" s="170">
        <v>637421</v>
      </c>
      <c r="D8" s="170">
        <v>651225</v>
      </c>
      <c r="E8" s="170">
        <v>670428</v>
      </c>
      <c r="F8" s="170">
        <v>709860</v>
      </c>
      <c r="G8" s="170">
        <v>746867</v>
      </c>
      <c r="H8" s="170">
        <v>768378</v>
      </c>
      <c r="I8" s="170">
        <v>777691</v>
      </c>
      <c r="J8" s="170">
        <v>773924</v>
      </c>
      <c r="K8" s="170">
        <v>802869</v>
      </c>
      <c r="L8" s="170">
        <v>831995</v>
      </c>
      <c r="M8" s="170">
        <v>882851</v>
      </c>
      <c r="N8" s="170">
        <v>816806</v>
      </c>
      <c r="O8" s="67"/>
      <c r="P8" s="6"/>
      <c r="Q8" s="92"/>
      <c r="R8" s="6"/>
      <c r="S8" s="6"/>
      <c r="T8" s="6"/>
      <c r="U8" s="6"/>
    </row>
    <row r="9" spans="1:21" x14ac:dyDescent="0.25">
      <c r="A9" s="159"/>
      <c r="B9" s="159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47"/>
      <c r="P9" s="47"/>
      <c r="Q9" s="47"/>
      <c r="R9" s="47"/>
      <c r="S9" s="47"/>
      <c r="T9" s="47"/>
    </row>
    <row r="10" spans="1:21" x14ac:dyDescent="0.25">
      <c r="A10" s="166" t="s">
        <v>12</v>
      </c>
      <c r="B10" s="166" t="s">
        <v>103</v>
      </c>
      <c r="C10" s="167"/>
      <c r="D10" s="167"/>
      <c r="E10" s="167"/>
      <c r="F10" s="167"/>
      <c r="G10" s="167">
        <v>144900</v>
      </c>
      <c r="H10" s="167">
        <v>149032</v>
      </c>
      <c r="I10" s="167">
        <v>148739</v>
      </c>
      <c r="J10" s="167">
        <v>148766</v>
      </c>
      <c r="K10" s="167">
        <v>157298</v>
      </c>
      <c r="L10" s="167">
        <v>157676</v>
      </c>
      <c r="M10" s="167">
        <v>169252</v>
      </c>
      <c r="N10" s="167">
        <v>165729</v>
      </c>
      <c r="O10" s="67"/>
      <c r="P10" s="6"/>
      <c r="Q10" s="92"/>
      <c r="R10" s="6"/>
      <c r="S10" s="6"/>
      <c r="T10" s="6"/>
      <c r="U10" s="6"/>
    </row>
    <row r="11" spans="1:21" x14ac:dyDescent="0.25">
      <c r="A11" s="169"/>
      <c r="B11" s="169" t="s">
        <v>45</v>
      </c>
      <c r="C11" s="170"/>
      <c r="D11" s="170"/>
      <c r="E11" s="170"/>
      <c r="F11" s="170"/>
      <c r="G11" s="170">
        <v>47923</v>
      </c>
      <c r="H11" s="170">
        <v>50157</v>
      </c>
      <c r="I11" s="170">
        <v>48699</v>
      </c>
      <c r="J11" s="170">
        <v>47640</v>
      </c>
      <c r="K11" s="170">
        <v>49615</v>
      </c>
      <c r="L11" s="170">
        <v>48336</v>
      </c>
      <c r="M11" s="170">
        <v>49419</v>
      </c>
      <c r="N11" s="170">
        <v>50811</v>
      </c>
      <c r="O11" s="67"/>
      <c r="P11" s="6"/>
      <c r="Q11" s="92"/>
      <c r="R11" s="6"/>
      <c r="S11" s="6"/>
      <c r="T11" s="6"/>
      <c r="U11" s="6"/>
    </row>
    <row r="12" spans="1:21" x14ac:dyDescent="0.25">
      <c r="A12" s="169"/>
      <c r="B12" s="169" t="s">
        <v>47</v>
      </c>
      <c r="C12" s="170"/>
      <c r="D12" s="170"/>
      <c r="E12" s="170"/>
      <c r="F12" s="170"/>
      <c r="G12" s="170">
        <v>22441</v>
      </c>
      <c r="H12" s="170">
        <v>22639</v>
      </c>
      <c r="I12" s="170">
        <v>22662</v>
      </c>
      <c r="J12" s="170">
        <v>23737</v>
      </c>
      <c r="K12" s="170">
        <v>19257</v>
      </c>
      <c r="L12" s="170">
        <v>26607</v>
      </c>
      <c r="M12" s="170">
        <v>26523</v>
      </c>
      <c r="N12" s="170">
        <v>29354</v>
      </c>
      <c r="O12" s="67"/>
      <c r="P12" s="6"/>
      <c r="Q12" s="92"/>
      <c r="R12" s="6"/>
      <c r="S12" s="6"/>
      <c r="T12" s="6"/>
      <c r="U12" s="6"/>
    </row>
    <row r="13" spans="1:21" x14ac:dyDescent="0.25">
      <c r="A13" s="169"/>
      <c r="B13" s="169" t="s">
        <v>172</v>
      </c>
      <c r="C13" s="170"/>
      <c r="D13" s="170"/>
      <c r="E13" s="170"/>
      <c r="F13" s="170"/>
      <c r="G13" s="170">
        <v>74536</v>
      </c>
      <c r="H13" s="170">
        <v>76236</v>
      </c>
      <c r="I13" s="170">
        <v>77378</v>
      </c>
      <c r="J13" s="170">
        <v>77389</v>
      </c>
      <c r="K13" s="170">
        <v>88426</v>
      </c>
      <c r="L13" s="170">
        <v>82733</v>
      </c>
      <c r="M13" s="170">
        <v>93310</v>
      </c>
      <c r="N13" s="170">
        <v>85564</v>
      </c>
      <c r="O13" s="67"/>
      <c r="P13" s="6"/>
      <c r="Q13" s="92"/>
      <c r="R13" s="6"/>
      <c r="S13" s="6"/>
      <c r="T13" s="6"/>
      <c r="U13" s="6"/>
    </row>
    <row r="14" spans="1:21" x14ac:dyDescent="0.25">
      <c r="A14" s="159"/>
      <c r="B14" s="159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65"/>
      <c r="N14" s="165"/>
      <c r="O14" s="47"/>
      <c r="S14" s="47"/>
    </row>
    <row r="15" spans="1:21" x14ac:dyDescent="0.25">
      <c r="A15" s="166" t="s">
        <v>13</v>
      </c>
      <c r="B15" s="166" t="s">
        <v>103</v>
      </c>
      <c r="C15" s="167">
        <v>74824</v>
      </c>
      <c r="D15" s="167">
        <v>75338</v>
      </c>
      <c r="E15" s="167">
        <v>75981</v>
      </c>
      <c r="F15" s="167">
        <v>78714</v>
      </c>
      <c r="G15" s="167">
        <v>81599</v>
      </c>
      <c r="H15" s="167">
        <v>80903</v>
      </c>
      <c r="I15" s="167">
        <v>77589</v>
      </c>
      <c r="J15" s="167">
        <v>80953</v>
      </c>
      <c r="K15" s="167">
        <v>88105</v>
      </c>
      <c r="L15" s="167">
        <v>83308</v>
      </c>
      <c r="M15" s="167">
        <v>85068</v>
      </c>
      <c r="N15" s="167">
        <v>79167</v>
      </c>
      <c r="O15" s="67"/>
      <c r="P15" s="56"/>
      <c r="Q15" s="92"/>
      <c r="R15" s="56"/>
      <c r="S15" s="56"/>
      <c r="T15" s="56"/>
      <c r="U15" s="56"/>
    </row>
    <row r="16" spans="1:21" x14ac:dyDescent="0.25">
      <c r="A16" s="169"/>
      <c r="B16" s="169" t="s">
        <v>45</v>
      </c>
      <c r="C16" s="170">
        <v>24516</v>
      </c>
      <c r="D16" s="170">
        <v>25060</v>
      </c>
      <c r="E16" s="170">
        <v>25156</v>
      </c>
      <c r="F16" s="170">
        <v>25074</v>
      </c>
      <c r="G16" s="170">
        <v>24893</v>
      </c>
      <c r="H16" s="170">
        <v>24300</v>
      </c>
      <c r="I16" s="170">
        <v>23904</v>
      </c>
      <c r="J16" s="170">
        <v>24335</v>
      </c>
      <c r="K16" s="170">
        <v>25647</v>
      </c>
      <c r="L16" s="170">
        <v>22832</v>
      </c>
      <c r="M16" s="170">
        <v>23398</v>
      </c>
      <c r="N16" s="170">
        <v>22399</v>
      </c>
      <c r="O16" s="67"/>
      <c r="P16" s="56"/>
      <c r="Q16" s="92"/>
      <c r="R16" s="56"/>
      <c r="S16" s="56"/>
      <c r="T16" s="56"/>
      <c r="U16" s="56"/>
    </row>
    <row r="17" spans="1:21" x14ac:dyDescent="0.25">
      <c r="A17" s="169"/>
      <c r="B17" s="169" t="s">
        <v>47</v>
      </c>
      <c r="C17" s="170">
        <v>11660</v>
      </c>
      <c r="D17" s="170">
        <v>11143</v>
      </c>
      <c r="E17" s="170">
        <v>11188</v>
      </c>
      <c r="F17" s="170">
        <v>12313</v>
      </c>
      <c r="G17" s="170">
        <v>12411</v>
      </c>
      <c r="H17" s="170">
        <v>12471</v>
      </c>
      <c r="I17" s="170">
        <v>11460</v>
      </c>
      <c r="J17" s="170">
        <v>12080</v>
      </c>
      <c r="K17" s="170">
        <v>13265</v>
      </c>
      <c r="L17" s="170">
        <v>12476</v>
      </c>
      <c r="M17" s="170">
        <v>12405</v>
      </c>
      <c r="N17" s="170">
        <v>11648</v>
      </c>
      <c r="O17" s="67"/>
      <c r="P17" s="56"/>
      <c r="Q17" s="92"/>
      <c r="R17" s="56"/>
      <c r="S17" s="56"/>
      <c r="T17" s="56"/>
      <c r="U17" s="56"/>
    </row>
    <row r="18" spans="1:21" x14ac:dyDescent="0.25">
      <c r="A18" s="169"/>
      <c r="B18" s="169" t="s">
        <v>172</v>
      </c>
      <c r="C18" s="170">
        <v>38648</v>
      </c>
      <c r="D18" s="170">
        <v>39135</v>
      </c>
      <c r="E18" s="170">
        <v>39637</v>
      </c>
      <c r="F18" s="170">
        <v>41327</v>
      </c>
      <c r="G18" s="170">
        <v>44295</v>
      </c>
      <c r="H18" s="170">
        <v>44132</v>
      </c>
      <c r="I18" s="170">
        <v>42225</v>
      </c>
      <c r="J18" s="170">
        <v>44538</v>
      </c>
      <c r="K18" s="170">
        <v>49193</v>
      </c>
      <c r="L18" s="170">
        <v>48000</v>
      </c>
      <c r="M18" s="170">
        <v>49265</v>
      </c>
      <c r="N18" s="170">
        <v>45120</v>
      </c>
      <c r="O18" s="67"/>
      <c r="P18" s="56"/>
      <c r="Q18" s="92"/>
      <c r="R18" s="56"/>
      <c r="S18" s="56"/>
      <c r="T18" s="56"/>
      <c r="U18" s="56"/>
    </row>
    <row r="19" spans="1:21" x14ac:dyDescent="0.25">
      <c r="A19" s="159"/>
      <c r="B19" s="159"/>
      <c r="C19" s="177"/>
      <c r="D19" s="173"/>
      <c r="E19" s="173"/>
      <c r="F19" s="173"/>
      <c r="G19" s="173"/>
      <c r="H19" s="173"/>
      <c r="I19" s="173"/>
      <c r="J19" s="173"/>
      <c r="K19" s="173"/>
      <c r="L19" s="173"/>
      <c r="M19" s="165"/>
      <c r="N19" s="165"/>
      <c r="O19" s="47"/>
      <c r="Q19" s="47"/>
    </row>
    <row r="20" spans="1:21" x14ac:dyDescent="0.25">
      <c r="A20" s="166" t="s">
        <v>14</v>
      </c>
      <c r="B20" s="166" t="s">
        <v>103</v>
      </c>
      <c r="C20" s="167"/>
      <c r="D20" s="167"/>
      <c r="E20" s="167"/>
      <c r="F20" s="167"/>
      <c r="G20" s="167"/>
      <c r="H20" s="167">
        <v>42886.999999999622</v>
      </c>
      <c r="I20" s="167">
        <v>46617.000000000015</v>
      </c>
      <c r="J20" s="167">
        <v>42875.000000000306</v>
      </c>
      <c r="K20" s="167">
        <v>44295.999999999825</v>
      </c>
      <c r="L20" s="167">
        <v>44592</v>
      </c>
      <c r="M20" s="167">
        <v>44488</v>
      </c>
      <c r="N20" s="167">
        <v>42515</v>
      </c>
      <c r="O20" s="67"/>
      <c r="P20" s="56"/>
      <c r="Q20" s="92"/>
    </row>
    <row r="21" spans="1:21" x14ac:dyDescent="0.25">
      <c r="A21" s="169"/>
      <c r="B21" s="169" t="s">
        <v>45</v>
      </c>
      <c r="C21" s="170"/>
      <c r="D21" s="170"/>
      <c r="E21" s="170"/>
      <c r="F21" s="170"/>
      <c r="G21" s="170"/>
      <c r="H21" s="170">
        <v>14408.999999999967</v>
      </c>
      <c r="I21" s="170">
        <v>14059.999999999971</v>
      </c>
      <c r="J21" s="170">
        <v>14520.000000000189</v>
      </c>
      <c r="K21" s="170">
        <v>15378.00000000012</v>
      </c>
      <c r="L21" s="170">
        <v>15014</v>
      </c>
      <c r="M21" s="170">
        <v>14963</v>
      </c>
      <c r="N21" s="170">
        <v>14262</v>
      </c>
      <c r="O21" s="67"/>
      <c r="P21" s="56"/>
      <c r="Q21" s="92"/>
    </row>
    <row r="22" spans="1:21" x14ac:dyDescent="0.25">
      <c r="A22" s="169"/>
      <c r="B22" s="169" t="s">
        <v>47</v>
      </c>
      <c r="C22" s="170"/>
      <c r="D22" s="170"/>
      <c r="E22" s="170"/>
      <c r="F22" s="170"/>
      <c r="G22" s="170"/>
      <c r="H22" s="170">
        <v>4872.0000000000291</v>
      </c>
      <c r="I22" s="170">
        <v>3199.0000000000155</v>
      </c>
      <c r="J22" s="170">
        <v>2942.9999999999327</v>
      </c>
      <c r="K22" s="170">
        <v>3382.9999999999982</v>
      </c>
      <c r="L22" s="170">
        <v>2486</v>
      </c>
      <c r="M22" s="170">
        <v>2202</v>
      </c>
      <c r="N22" s="170">
        <v>2208</v>
      </c>
      <c r="O22" s="67"/>
      <c r="P22" s="56"/>
      <c r="Q22" s="92"/>
    </row>
    <row r="23" spans="1:21" x14ac:dyDescent="0.25">
      <c r="A23" s="169"/>
      <c r="B23" s="169" t="s">
        <v>172</v>
      </c>
      <c r="C23" s="170"/>
      <c r="D23" s="170"/>
      <c r="E23" s="170"/>
      <c r="F23" s="170"/>
      <c r="G23" s="170"/>
      <c r="H23" s="170">
        <v>23605.999999999625</v>
      </c>
      <c r="I23" s="170">
        <v>29358.000000000025</v>
      </c>
      <c r="J23" s="170">
        <v>25412.000000000182</v>
      </c>
      <c r="K23" s="170">
        <v>25534.999999999709</v>
      </c>
      <c r="L23" s="170">
        <v>27092</v>
      </c>
      <c r="M23" s="170">
        <v>27323</v>
      </c>
      <c r="N23" s="170">
        <v>26045</v>
      </c>
      <c r="O23" s="67"/>
      <c r="P23" s="56"/>
      <c r="Q23" s="92"/>
    </row>
    <row r="24" spans="1:21" x14ac:dyDescent="0.25">
      <c r="A24" s="159"/>
      <c r="B24" s="159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60"/>
      <c r="N24" s="160"/>
      <c r="O24" s="47"/>
      <c r="Q24" s="47"/>
    </row>
    <row r="25" spans="1:21" s="1" customFormat="1" x14ac:dyDescent="0.25">
      <c r="A25" s="178" t="s">
        <v>15</v>
      </c>
      <c r="B25" s="178" t="s">
        <v>103</v>
      </c>
      <c r="C25" s="179"/>
      <c r="D25" s="179"/>
      <c r="E25" s="179"/>
      <c r="F25" s="179"/>
      <c r="G25" s="179"/>
      <c r="H25" s="179">
        <v>1644630.9999999995</v>
      </c>
      <c r="I25" s="179">
        <v>1654580</v>
      </c>
      <c r="J25" s="179">
        <v>1646688.0000000002</v>
      </c>
      <c r="K25" s="179">
        <v>1690930.9999999998</v>
      </c>
      <c r="L25" s="179">
        <v>1708895</v>
      </c>
      <c r="M25" s="179">
        <v>1779128</v>
      </c>
      <c r="N25" s="179">
        <v>1706213</v>
      </c>
      <c r="O25" s="67"/>
      <c r="P25" s="67"/>
    </row>
    <row r="26" spans="1:21" x14ac:dyDescent="0.25">
      <c r="A26" s="181"/>
      <c r="B26" s="181" t="s">
        <v>45</v>
      </c>
      <c r="C26" s="182"/>
      <c r="D26" s="182"/>
      <c r="E26" s="182"/>
      <c r="F26" s="182"/>
      <c r="G26" s="182"/>
      <c r="H26" s="182">
        <v>493961.99999999994</v>
      </c>
      <c r="I26" s="182">
        <v>496171</v>
      </c>
      <c r="J26" s="182">
        <v>490584.00000000017</v>
      </c>
      <c r="K26" s="182">
        <v>491647.00000000012</v>
      </c>
      <c r="L26" s="182">
        <v>479713</v>
      </c>
      <c r="M26" s="182">
        <v>483059</v>
      </c>
      <c r="N26" s="182">
        <v>432977</v>
      </c>
      <c r="O26" s="67"/>
      <c r="P26" s="56"/>
      <c r="Q26" s="47"/>
    </row>
    <row r="27" spans="1:21" x14ac:dyDescent="0.25">
      <c r="A27" s="181"/>
      <c r="B27" s="181" t="s">
        <v>47</v>
      </c>
      <c r="C27" s="182"/>
      <c r="D27" s="182"/>
      <c r="E27" s="182"/>
      <c r="F27" s="182"/>
      <c r="G27" s="182"/>
      <c r="H27" s="182">
        <v>238317.00000000003</v>
      </c>
      <c r="I27" s="182">
        <v>231757.00000000003</v>
      </c>
      <c r="J27" s="182">
        <v>234840.99999999994</v>
      </c>
      <c r="K27" s="182">
        <v>233261</v>
      </c>
      <c r="L27" s="182">
        <v>239362</v>
      </c>
      <c r="M27" s="182">
        <v>247543</v>
      </c>
      <c r="N27" s="182">
        <v>219536</v>
      </c>
      <c r="O27" s="67"/>
      <c r="P27" s="56"/>
    </row>
    <row r="28" spans="1:21" x14ac:dyDescent="0.25">
      <c r="A28" s="181"/>
      <c r="B28" s="181" t="s">
        <v>172</v>
      </c>
      <c r="C28" s="182"/>
      <c r="D28" s="182"/>
      <c r="E28" s="182"/>
      <c r="F28" s="182"/>
      <c r="G28" s="182"/>
      <c r="H28" s="182">
        <v>912351.99999999965</v>
      </c>
      <c r="I28" s="182">
        <v>926652</v>
      </c>
      <c r="J28" s="182">
        <v>921263.00000000023</v>
      </c>
      <c r="K28" s="182">
        <v>966022.99999999977</v>
      </c>
      <c r="L28" s="182">
        <v>989820</v>
      </c>
      <c r="M28" s="182">
        <v>1052749</v>
      </c>
      <c r="N28" s="182">
        <v>973535</v>
      </c>
      <c r="O28" s="67"/>
      <c r="P28" s="56"/>
    </row>
    <row r="29" spans="1:21" x14ac:dyDescent="0.25">
      <c r="H29" s="3"/>
      <c r="I29" s="3"/>
      <c r="J29" s="3"/>
      <c r="K29" s="3"/>
    </row>
    <row r="30" spans="1:21" x14ac:dyDescent="0.25">
      <c r="A30" s="150" t="s">
        <v>33</v>
      </c>
      <c r="B30" s="390" t="s">
        <v>34</v>
      </c>
      <c r="C30" s="150"/>
      <c r="D30" s="150"/>
      <c r="E30" s="150"/>
      <c r="F30" s="150"/>
      <c r="G30" s="150"/>
      <c r="H30" s="150"/>
      <c r="I30" s="150"/>
      <c r="J30" s="4"/>
      <c r="K30" s="4"/>
    </row>
    <row r="31" spans="1:21" ht="10.5" customHeight="1" x14ac:dyDescent="0.25">
      <c r="A31" s="152"/>
      <c r="B31" s="390"/>
      <c r="C31" s="150"/>
      <c r="D31" s="150"/>
      <c r="E31" s="150"/>
      <c r="F31" s="150"/>
      <c r="G31" s="150"/>
      <c r="H31" s="150"/>
      <c r="I31" s="150"/>
      <c r="J31" s="4"/>
      <c r="K31" s="4"/>
    </row>
    <row r="32" spans="1:21" s="130" customFormat="1" ht="11.25" x14ac:dyDescent="0.2">
      <c r="A32" s="150" t="s">
        <v>35</v>
      </c>
      <c r="B32" s="390" t="s">
        <v>273</v>
      </c>
      <c r="C32" s="150"/>
      <c r="D32" s="150"/>
      <c r="E32" s="150"/>
      <c r="F32" s="150"/>
      <c r="G32" s="150"/>
      <c r="H32" s="150"/>
      <c r="I32" s="150"/>
      <c r="J32" s="131"/>
      <c r="K32" s="131"/>
      <c r="M32" s="188"/>
      <c r="N32" s="188"/>
    </row>
    <row r="33" spans="1:14" s="130" customFormat="1" ht="11.25" x14ac:dyDescent="0.2">
      <c r="A33" s="152"/>
      <c r="B33" s="399" t="s">
        <v>249</v>
      </c>
      <c r="C33" s="184"/>
      <c r="D33" s="184"/>
      <c r="E33" s="184"/>
      <c r="F33" s="184"/>
      <c r="G33" s="184"/>
      <c r="H33" s="184"/>
      <c r="I33" s="184"/>
      <c r="J33" s="186"/>
      <c r="K33" s="186"/>
      <c r="M33" s="188"/>
      <c r="N33" s="188"/>
    </row>
    <row r="34" spans="1:14" s="130" customFormat="1" ht="11.25" x14ac:dyDescent="0.2">
      <c r="A34" s="152"/>
      <c r="B34" s="390" t="s">
        <v>271</v>
      </c>
      <c r="C34" s="184"/>
      <c r="D34" s="184"/>
      <c r="E34" s="184"/>
      <c r="F34" s="184"/>
      <c r="G34" s="184"/>
      <c r="H34" s="184"/>
      <c r="I34" s="184"/>
      <c r="J34" s="186"/>
      <c r="K34" s="186"/>
      <c r="M34" s="188"/>
      <c r="N34" s="188"/>
    </row>
    <row r="35" spans="1:14" s="130" customFormat="1" ht="11.25" x14ac:dyDescent="0.2">
      <c r="A35" s="185"/>
      <c r="B35" s="399" t="s">
        <v>272</v>
      </c>
      <c r="C35" s="150"/>
      <c r="D35" s="150"/>
      <c r="E35" s="150"/>
      <c r="F35" s="150"/>
      <c r="G35" s="150"/>
      <c r="H35" s="150"/>
      <c r="I35" s="150"/>
      <c r="J35" s="131"/>
      <c r="K35" s="131"/>
      <c r="M35" s="188"/>
      <c r="N35" s="188"/>
    </row>
    <row r="36" spans="1:14" x14ac:dyDescent="0.25"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4" x14ac:dyDescent="0.25">
      <c r="B37" s="108"/>
      <c r="C37" s="108"/>
      <c r="D37" s="108"/>
      <c r="E37" s="108"/>
      <c r="F37" s="108"/>
      <c r="G37" s="108"/>
      <c r="H37" s="108"/>
      <c r="I37" s="108"/>
      <c r="J37" s="108"/>
      <c r="K37" s="108"/>
    </row>
    <row r="76" spans="13:14" x14ac:dyDescent="0.25">
      <c r="M76" s="125"/>
      <c r="N76" s="394"/>
    </row>
  </sheetData>
  <pageMargins left="0.7" right="0.7" top="0.75" bottom="0.75" header="0.3" footer="0.3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E7CFE5"/>
  </sheetPr>
  <dimension ref="A1"/>
  <sheetViews>
    <sheetView zoomScale="120" zoomScaleNormal="120" workbookViewId="0">
      <selection activeCell="O8" sqref="O8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E7CFE5"/>
  </sheetPr>
  <dimension ref="A1"/>
  <sheetViews>
    <sheetView zoomScale="120" zoomScaleNormal="120" workbookViewId="0">
      <selection activeCell="M12" sqref="M12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E7CFE5"/>
    <pageSetUpPr fitToPage="1"/>
  </sheetPr>
  <dimension ref="A1:M22"/>
  <sheetViews>
    <sheetView showGridLines="0" zoomScale="120" zoomScaleNormal="120" workbookViewId="0">
      <selection activeCell="O11" sqref="O11"/>
    </sheetView>
  </sheetViews>
  <sheetFormatPr defaultRowHeight="15" x14ac:dyDescent="0.25"/>
  <sheetData>
    <row r="1" spans="1:12" ht="24" customHeight="1" x14ac:dyDescent="0.25">
      <c r="A1" s="417" t="s">
        <v>82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6" spans="1:12" s="47" customFormat="1" x14ac:dyDescent="0.25"/>
    <row r="7" spans="1:12" s="47" customFormat="1" x14ac:dyDescent="0.25"/>
    <row r="22" spans="3:13" x14ac:dyDescent="0.25">
      <c r="C22" s="132"/>
      <c r="M22" s="155"/>
    </row>
  </sheetData>
  <mergeCells count="1">
    <mergeCell ref="A1:L1"/>
  </mergeCells>
  <pageMargins left="0.25" right="0.25" top="0.75" bottom="0.75" header="0.3" footer="0.3"/>
  <pageSetup paperSize="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CC0DA"/>
  </sheetPr>
  <dimension ref="A1:U50"/>
  <sheetViews>
    <sheetView showGridLines="0" workbookViewId="0">
      <selection activeCell="K15" sqref="K15"/>
    </sheetView>
  </sheetViews>
  <sheetFormatPr defaultRowHeight="15" x14ac:dyDescent="0.25"/>
  <cols>
    <col min="1" max="1" width="11.28515625" bestFit="1" customWidth="1"/>
    <col min="2" max="2" width="35.140625" bestFit="1" customWidth="1"/>
    <col min="3" max="3" width="9.28515625" customWidth="1"/>
  </cols>
  <sheetData>
    <row r="1" spans="1:21" ht="18.75" x14ac:dyDescent="0.3">
      <c r="A1" s="16" t="s">
        <v>93</v>
      </c>
    </row>
    <row r="2" spans="1:21" x14ac:dyDescent="0.25">
      <c r="Q2" s="27"/>
      <c r="R2" s="27"/>
      <c r="S2" s="27"/>
      <c r="T2" s="27"/>
      <c r="U2" s="27"/>
    </row>
    <row r="3" spans="1:21" x14ac:dyDescent="0.25">
      <c r="A3" s="9" t="s">
        <v>89</v>
      </c>
      <c r="B3" t="s">
        <v>11</v>
      </c>
      <c r="C3" s="27" t="s">
        <v>36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42</v>
      </c>
      <c r="J3" s="3" t="s">
        <v>43</v>
      </c>
      <c r="K3" s="3" t="s">
        <v>44</v>
      </c>
      <c r="L3" s="118" t="s">
        <v>61</v>
      </c>
      <c r="M3" s="118" t="s">
        <v>260</v>
      </c>
      <c r="N3" s="386" t="s">
        <v>316</v>
      </c>
      <c r="Q3" s="27"/>
      <c r="R3" s="27"/>
      <c r="S3" s="27"/>
      <c r="T3" s="27"/>
      <c r="U3" s="27"/>
    </row>
    <row r="4" spans="1:21" x14ac:dyDescent="0.25">
      <c r="A4" s="9"/>
      <c r="D4" s="27"/>
      <c r="E4" s="27"/>
      <c r="F4" s="27"/>
      <c r="G4" s="27"/>
      <c r="H4" s="27"/>
      <c r="I4" s="27"/>
      <c r="J4" s="27"/>
      <c r="K4" s="27"/>
      <c r="Q4" s="6"/>
      <c r="R4" s="6"/>
      <c r="S4" s="6"/>
      <c r="T4" s="6"/>
      <c r="U4" s="6"/>
    </row>
    <row r="5" spans="1:21" x14ac:dyDescent="0.25">
      <c r="A5" s="9"/>
      <c r="B5" t="s">
        <v>104</v>
      </c>
      <c r="C5" s="6">
        <v>694974</v>
      </c>
      <c r="D5" s="6">
        <v>705822</v>
      </c>
      <c r="E5" s="6">
        <v>715200</v>
      </c>
      <c r="F5" s="6">
        <v>741384</v>
      </c>
      <c r="G5" s="6">
        <v>759672</v>
      </c>
      <c r="H5" s="6">
        <v>767889</v>
      </c>
      <c r="I5" s="6">
        <v>779921</v>
      </c>
      <c r="J5" s="6">
        <v>777888</v>
      </c>
      <c r="K5" s="6">
        <v>793952</v>
      </c>
      <c r="L5" s="6">
        <v>804412</v>
      </c>
      <c r="M5" s="6">
        <v>838567</v>
      </c>
      <c r="N5" s="56">
        <f>'2.2a'!N5</f>
        <v>811101</v>
      </c>
      <c r="Q5" s="6"/>
      <c r="R5" s="6"/>
      <c r="S5" s="6"/>
      <c r="T5" s="6"/>
      <c r="U5" s="6"/>
    </row>
    <row r="6" spans="1:21" x14ac:dyDescent="0.25">
      <c r="A6" s="9"/>
      <c r="B6" t="s">
        <v>105</v>
      </c>
      <c r="C6" s="6">
        <v>549030</v>
      </c>
      <c r="D6" s="6">
        <v>549768</v>
      </c>
      <c r="E6" s="6">
        <v>559474</v>
      </c>
      <c r="F6" s="6">
        <v>580911</v>
      </c>
      <c r="G6" s="6">
        <v>598575</v>
      </c>
      <c r="H6" s="6">
        <v>603920</v>
      </c>
      <c r="I6" s="6">
        <v>601714</v>
      </c>
      <c r="J6" s="6">
        <v>596206</v>
      </c>
      <c r="K6" s="6">
        <v>607280</v>
      </c>
      <c r="L6" s="6">
        <v>618907</v>
      </c>
      <c r="M6" s="6">
        <v>641753</v>
      </c>
      <c r="N6" s="56">
        <f>'2.2b'!N5</f>
        <v>607701</v>
      </c>
      <c r="Q6" s="6"/>
      <c r="R6" s="6"/>
      <c r="S6" s="6"/>
      <c r="T6" s="6"/>
      <c r="U6" s="6"/>
    </row>
    <row r="7" spans="1:21" x14ac:dyDescent="0.25">
      <c r="B7" t="s">
        <v>83</v>
      </c>
      <c r="C7" s="6">
        <v>274816</v>
      </c>
      <c r="D7" s="6">
        <v>276900</v>
      </c>
      <c r="E7" s="6">
        <v>275069</v>
      </c>
      <c r="F7" s="6">
        <v>274163</v>
      </c>
      <c r="G7" s="6">
        <v>265667</v>
      </c>
      <c r="H7" s="6">
        <v>263538</v>
      </c>
      <c r="I7" s="6">
        <v>266954</v>
      </c>
      <c r="J7" s="6">
        <v>265102</v>
      </c>
      <c r="K7" s="6">
        <v>264934</v>
      </c>
      <c r="L7" s="6">
        <v>260052</v>
      </c>
      <c r="M7" s="6">
        <v>261024</v>
      </c>
      <c r="N7" s="56">
        <f>'2.2a'!N6</f>
        <v>263513</v>
      </c>
      <c r="Q7" s="6"/>
      <c r="R7" s="6"/>
      <c r="S7" s="6"/>
      <c r="T7" s="6"/>
      <c r="U7" s="6"/>
    </row>
    <row r="8" spans="1:21" x14ac:dyDescent="0.25">
      <c r="B8" t="s">
        <v>84</v>
      </c>
      <c r="C8" s="6">
        <v>153446</v>
      </c>
      <c r="D8" s="6">
        <v>151013</v>
      </c>
      <c r="E8" s="6">
        <v>149178</v>
      </c>
      <c r="F8" s="6">
        <v>148171</v>
      </c>
      <c r="G8" s="6">
        <v>142008</v>
      </c>
      <c r="H8" s="6">
        <v>141558</v>
      </c>
      <c r="I8" s="6">
        <v>142554</v>
      </c>
      <c r="J8" s="6">
        <v>138987</v>
      </c>
      <c r="K8" s="6">
        <v>136073</v>
      </c>
      <c r="L8" s="6">
        <v>133479</v>
      </c>
      <c r="M8" s="6">
        <v>132863</v>
      </c>
      <c r="N8" s="56">
        <f>'2.2b'!N6</f>
        <v>132803</v>
      </c>
      <c r="Q8" s="6"/>
      <c r="R8" s="6"/>
      <c r="S8" s="6"/>
      <c r="T8" s="6"/>
      <c r="U8" s="6"/>
    </row>
    <row r="9" spans="1:21" x14ac:dyDescent="0.25">
      <c r="B9" t="s">
        <v>85</v>
      </c>
      <c r="C9" s="6">
        <v>85041</v>
      </c>
      <c r="D9" s="6">
        <v>84271</v>
      </c>
      <c r="E9" s="6">
        <v>86372</v>
      </c>
      <c r="F9" s="6">
        <v>91363</v>
      </c>
      <c r="G9" s="6">
        <v>97878</v>
      </c>
      <c r="H9" s="6">
        <v>96364</v>
      </c>
      <c r="I9" s="6">
        <v>95294</v>
      </c>
      <c r="J9" s="6">
        <v>96502</v>
      </c>
      <c r="K9" s="6">
        <v>97593</v>
      </c>
      <c r="L9" s="6">
        <v>98597</v>
      </c>
      <c r="M9" s="6">
        <v>102188</v>
      </c>
      <c r="N9" s="56">
        <f>'2.2a'!N7</f>
        <v>103758</v>
      </c>
      <c r="Q9" s="6"/>
      <c r="R9" s="6"/>
      <c r="S9" s="6"/>
      <c r="T9" s="6"/>
      <c r="U9" s="6"/>
    </row>
    <row r="10" spans="1:21" x14ac:dyDescent="0.25">
      <c r="B10" t="s">
        <v>86</v>
      </c>
      <c r="C10" s="6">
        <v>93280</v>
      </c>
      <c r="D10" s="6">
        <v>92181</v>
      </c>
      <c r="E10" s="6">
        <v>93627</v>
      </c>
      <c r="F10" s="6">
        <v>98738</v>
      </c>
      <c r="G10" s="6">
        <v>105827</v>
      </c>
      <c r="H10" s="6">
        <v>101971</v>
      </c>
      <c r="I10" s="6">
        <v>99142</v>
      </c>
      <c r="J10" s="6">
        <v>99579</v>
      </c>
      <c r="K10" s="6">
        <v>99763</v>
      </c>
      <c r="L10" s="6">
        <v>99196</v>
      </c>
      <c r="M10" s="6">
        <v>101394</v>
      </c>
      <c r="N10" s="56">
        <f>'2.2b'!N7</f>
        <v>101922</v>
      </c>
      <c r="Q10" s="6"/>
      <c r="R10" s="6"/>
      <c r="S10" s="6"/>
      <c r="T10" s="6"/>
      <c r="U10" s="6"/>
    </row>
    <row r="11" spans="1:21" x14ac:dyDescent="0.25">
      <c r="B11" t="s">
        <v>267</v>
      </c>
      <c r="C11" s="6">
        <v>335117</v>
      </c>
      <c r="D11" s="6">
        <v>344651</v>
      </c>
      <c r="E11" s="6">
        <v>353759</v>
      </c>
      <c r="F11" s="6">
        <v>375858</v>
      </c>
      <c r="G11" s="6">
        <v>396127</v>
      </c>
      <c r="H11" s="6">
        <v>407987</v>
      </c>
      <c r="I11" s="6">
        <v>417673</v>
      </c>
      <c r="J11" s="6">
        <v>416284</v>
      </c>
      <c r="K11" s="6">
        <v>431425</v>
      </c>
      <c r="L11" s="6">
        <v>445763</v>
      </c>
      <c r="M11" s="6">
        <v>475355</v>
      </c>
      <c r="N11" s="56">
        <f>'2.2a'!N8</f>
        <v>443830</v>
      </c>
      <c r="Q11" s="6"/>
      <c r="R11" s="6"/>
      <c r="S11" s="6"/>
      <c r="T11" s="6"/>
      <c r="U11" s="6"/>
    </row>
    <row r="12" spans="1:21" x14ac:dyDescent="0.25">
      <c r="B12" t="s">
        <v>268</v>
      </c>
      <c r="C12" s="6">
        <v>302304</v>
      </c>
      <c r="D12" s="6">
        <v>306574</v>
      </c>
      <c r="E12" s="6">
        <v>316669</v>
      </c>
      <c r="F12" s="6">
        <v>334002</v>
      </c>
      <c r="G12" s="6">
        <v>350740</v>
      </c>
      <c r="H12" s="6">
        <v>360391</v>
      </c>
      <c r="I12" s="6">
        <v>360018</v>
      </c>
      <c r="J12" s="6">
        <v>357640</v>
      </c>
      <c r="K12" s="6">
        <v>371444</v>
      </c>
      <c r="L12" s="6">
        <v>386232</v>
      </c>
      <c r="M12" s="6">
        <v>407496</v>
      </c>
      <c r="N12" s="56">
        <f>'2.2b'!N8</f>
        <v>372976</v>
      </c>
    </row>
    <row r="16" spans="1:21" x14ac:dyDescent="0.25">
      <c r="A16" s="9" t="s">
        <v>90</v>
      </c>
      <c r="B16" t="s">
        <v>12</v>
      </c>
      <c r="C16" s="3" t="s">
        <v>40</v>
      </c>
      <c r="D16" s="3" t="s">
        <v>41</v>
      </c>
      <c r="E16" s="3" t="s">
        <v>42</v>
      </c>
      <c r="F16" s="3" t="s">
        <v>43</v>
      </c>
      <c r="G16" s="3" t="s">
        <v>44</v>
      </c>
      <c r="H16" s="118" t="s">
        <v>61</v>
      </c>
    </row>
    <row r="17" spans="1:14" x14ac:dyDescent="0.25">
      <c r="A17" s="9"/>
      <c r="C17" s="27"/>
      <c r="D17" s="27"/>
      <c r="E17" s="27"/>
      <c r="F17" s="27"/>
      <c r="G17" s="27"/>
    </row>
    <row r="18" spans="1:14" x14ac:dyDescent="0.25">
      <c r="A18" s="9"/>
      <c r="B18" t="s">
        <v>104</v>
      </c>
      <c r="C18" s="6">
        <v>80575</v>
      </c>
      <c r="D18" s="6">
        <v>83336</v>
      </c>
      <c r="E18" s="6">
        <v>83040</v>
      </c>
      <c r="F18" s="6">
        <v>83723</v>
      </c>
      <c r="G18" s="6">
        <v>87460</v>
      </c>
      <c r="H18" s="6">
        <v>88497</v>
      </c>
    </row>
    <row r="19" spans="1:14" x14ac:dyDescent="0.25">
      <c r="B19" t="s">
        <v>105</v>
      </c>
      <c r="C19" s="6">
        <v>64325</v>
      </c>
      <c r="D19" s="6">
        <v>65696</v>
      </c>
      <c r="E19" s="6">
        <v>65699</v>
      </c>
      <c r="F19" s="6">
        <v>65043</v>
      </c>
      <c r="G19" s="6">
        <v>69838</v>
      </c>
      <c r="H19" s="6">
        <v>69179</v>
      </c>
    </row>
    <row r="20" spans="1:14" x14ac:dyDescent="0.25">
      <c r="B20" t="s">
        <v>83</v>
      </c>
      <c r="C20" s="6">
        <v>30871</v>
      </c>
      <c r="D20" s="6">
        <v>32357</v>
      </c>
      <c r="E20" s="6">
        <v>31154</v>
      </c>
      <c r="F20" s="6">
        <v>31154</v>
      </c>
      <c r="G20" s="6">
        <v>31695</v>
      </c>
      <c r="H20" s="6">
        <v>31625</v>
      </c>
    </row>
    <row r="21" spans="1:14" x14ac:dyDescent="0.25">
      <c r="B21" t="s">
        <v>84</v>
      </c>
      <c r="C21" s="6">
        <v>17052</v>
      </c>
      <c r="D21" s="6">
        <v>17800</v>
      </c>
      <c r="E21" s="6">
        <v>17545</v>
      </c>
      <c r="F21" s="6">
        <v>16486</v>
      </c>
      <c r="G21" s="6">
        <v>17920</v>
      </c>
      <c r="H21" s="6">
        <v>16711</v>
      </c>
    </row>
    <row r="22" spans="1:14" x14ac:dyDescent="0.25">
      <c r="B22" t="s">
        <v>85</v>
      </c>
      <c r="C22" s="6">
        <v>10898</v>
      </c>
      <c r="D22" s="6">
        <v>10965</v>
      </c>
      <c r="E22" s="6">
        <v>10864</v>
      </c>
      <c r="F22" s="6">
        <v>11565</v>
      </c>
      <c r="G22" s="6">
        <v>9430</v>
      </c>
      <c r="H22" s="6">
        <v>13025</v>
      </c>
    </row>
    <row r="23" spans="1:14" x14ac:dyDescent="0.25">
      <c r="B23" t="s">
        <v>86</v>
      </c>
      <c r="C23" s="6">
        <v>11543</v>
      </c>
      <c r="D23" s="6">
        <v>11674</v>
      </c>
      <c r="E23" s="6">
        <v>11798</v>
      </c>
      <c r="F23" s="6">
        <v>12172</v>
      </c>
      <c r="G23" s="6">
        <v>9827</v>
      </c>
      <c r="H23" s="6">
        <v>13582</v>
      </c>
    </row>
    <row r="24" spans="1:14" x14ac:dyDescent="0.25">
      <c r="B24" t="s">
        <v>267</v>
      </c>
      <c r="C24" s="6">
        <v>38806</v>
      </c>
      <c r="D24" s="6">
        <v>40014</v>
      </c>
      <c r="E24" s="6">
        <v>41022</v>
      </c>
      <c r="F24" s="6">
        <v>41004</v>
      </c>
      <c r="G24" s="6">
        <v>46335</v>
      </c>
      <c r="H24" s="6">
        <v>43847</v>
      </c>
    </row>
    <row r="25" spans="1:14" x14ac:dyDescent="0.25">
      <c r="B25" t="s">
        <v>268</v>
      </c>
      <c r="C25" s="6">
        <v>35730</v>
      </c>
      <c r="D25" s="6">
        <v>36222</v>
      </c>
      <c r="E25" s="6">
        <v>36356</v>
      </c>
      <c r="F25" s="6">
        <v>36385</v>
      </c>
      <c r="G25" s="6">
        <v>42091</v>
      </c>
      <c r="H25" s="6">
        <v>38886</v>
      </c>
    </row>
    <row r="28" spans="1:14" x14ac:dyDescent="0.25">
      <c r="A28" s="9" t="s">
        <v>91</v>
      </c>
      <c r="B28" t="s">
        <v>13</v>
      </c>
      <c r="C28" s="3" t="s">
        <v>36</v>
      </c>
      <c r="D28" s="3" t="s">
        <v>37</v>
      </c>
      <c r="E28" s="3" t="s">
        <v>38</v>
      </c>
      <c r="F28" s="3" t="s">
        <v>39</v>
      </c>
      <c r="G28" s="3" t="s">
        <v>40</v>
      </c>
      <c r="H28" s="3" t="s">
        <v>41</v>
      </c>
      <c r="I28" s="3" t="s">
        <v>42</v>
      </c>
      <c r="J28" s="3" t="s">
        <v>43</v>
      </c>
      <c r="K28" s="3" t="s">
        <v>44</v>
      </c>
      <c r="L28" s="118" t="s">
        <v>61</v>
      </c>
      <c r="M28" s="118" t="s">
        <v>260</v>
      </c>
      <c r="N28" s="386" t="s">
        <v>316</v>
      </c>
    </row>
    <row r="29" spans="1:14" x14ac:dyDescent="0.25">
      <c r="A29" s="9"/>
      <c r="C29" s="27"/>
      <c r="D29" s="27"/>
      <c r="E29" s="27"/>
      <c r="F29" s="27"/>
      <c r="G29" s="27"/>
      <c r="H29" s="27"/>
      <c r="I29" s="27"/>
      <c r="J29" s="27"/>
      <c r="K29" s="27"/>
    </row>
    <row r="30" spans="1:14" x14ac:dyDescent="0.25">
      <c r="B30" t="s">
        <v>104</v>
      </c>
      <c r="C30" s="6">
        <v>40598</v>
      </c>
      <c r="D30" s="6">
        <v>41128</v>
      </c>
      <c r="E30" s="6">
        <v>41525</v>
      </c>
      <c r="F30" s="6">
        <v>43120</v>
      </c>
      <c r="G30" s="6">
        <v>44510</v>
      </c>
      <c r="H30" s="6">
        <v>44492</v>
      </c>
      <c r="I30" s="6">
        <v>42800</v>
      </c>
      <c r="J30" s="6">
        <v>45446</v>
      </c>
      <c r="K30" s="6">
        <v>49671</v>
      </c>
      <c r="L30" s="6">
        <v>46862</v>
      </c>
      <c r="M30" s="6">
        <v>47575</v>
      </c>
      <c r="N30" s="56">
        <f>'2.2a'!N15</f>
        <v>45283</v>
      </c>
    </row>
    <row r="31" spans="1:14" x14ac:dyDescent="0.25">
      <c r="B31" t="s">
        <v>105</v>
      </c>
      <c r="C31" s="6">
        <v>34220</v>
      </c>
      <c r="D31" s="6">
        <v>34207</v>
      </c>
      <c r="E31" s="6">
        <v>34456</v>
      </c>
      <c r="F31" s="6">
        <v>35594</v>
      </c>
      <c r="G31" s="6">
        <v>37089</v>
      </c>
      <c r="H31" s="6">
        <v>36410</v>
      </c>
      <c r="I31" s="6">
        <v>34789</v>
      </c>
      <c r="J31" s="6">
        <v>35507</v>
      </c>
      <c r="K31" s="6">
        <v>38434</v>
      </c>
      <c r="L31" s="6">
        <v>36446</v>
      </c>
      <c r="M31" s="6">
        <v>37493</v>
      </c>
      <c r="N31" s="56">
        <f>'2.2b'!N15</f>
        <v>33884</v>
      </c>
    </row>
    <row r="32" spans="1:14" x14ac:dyDescent="0.25">
      <c r="B32" t="s">
        <v>83</v>
      </c>
      <c r="C32" s="6">
        <v>15153</v>
      </c>
      <c r="D32" s="6">
        <v>15597</v>
      </c>
      <c r="E32" s="6">
        <v>15821</v>
      </c>
      <c r="F32" s="6">
        <v>15946</v>
      </c>
      <c r="G32" s="6">
        <v>15915</v>
      </c>
      <c r="H32" s="6">
        <v>15621</v>
      </c>
      <c r="I32" s="6">
        <v>15240</v>
      </c>
      <c r="J32" s="6">
        <v>15745</v>
      </c>
      <c r="K32" s="6">
        <v>16806</v>
      </c>
      <c r="L32" s="6">
        <v>15129</v>
      </c>
      <c r="M32" s="6">
        <v>15128</v>
      </c>
      <c r="N32" s="56">
        <f>'2.2a'!N16</f>
        <v>14620</v>
      </c>
    </row>
    <row r="33" spans="1:14" x14ac:dyDescent="0.25">
      <c r="B33" t="s">
        <v>84</v>
      </c>
      <c r="C33" s="6">
        <v>9357</v>
      </c>
      <c r="D33" s="6">
        <v>9461</v>
      </c>
      <c r="E33" s="6">
        <v>9335</v>
      </c>
      <c r="F33" s="6">
        <v>9128</v>
      </c>
      <c r="G33" s="6">
        <v>8978</v>
      </c>
      <c r="H33" s="6">
        <v>8679</v>
      </c>
      <c r="I33" s="6">
        <v>8664</v>
      </c>
      <c r="J33" s="6">
        <v>8590</v>
      </c>
      <c r="K33" s="6">
        <v>8841</v>
      </c>
      <c r="L33" s="6">
        <v>7703</v>
      </c>
      <c r="M33" s="6">
        <v>8270</v>
      </c>
      <c r="N33" s="56">
        <f>'2.2b'!N16</f>
        <v>7779</v>
      </c>
    </row>
    <row r="34" spans="1:14" x14ac:dyDescent="0.25">
      <c r="B34" t="s">
        <v>85</v>
      </c>
      <c r="C34" s="6">
        <v>5461</v>
      </c>
      <c r="D34" s="6">
        <v>5460</v>
      </c>
      <c r="E34" s="6">
        <v>5304</v>
      </c>
      <c r="F34" s="6">
        <v>5715</v>
      </c>
      <c r="G34" s="6">
        <v>5827</v>
      </c>
      <c r="H34" s="6">
        <v>6045</v>
      </c>
      <c r="I34" s="6">
        <v>5389</v>
      </c>
      <c r="J34" s="6">
        <v>5672</v>
      </c>
      <c r="K34" s="6">
        <v>6617</v>
      </c>
      <c r="L34" s="6">
        <v>6009</v>
      </c>
      <c r="M34" s="6">
        <v>5961</v>
      </c>
      <c r="N34" s="56">
        <f>'2.2a'!N17</f>
        <v>5960</v>
      </c>
    </row>
    <row r="35" spans="1:14" x14ac:dyDescent="0.25">
      <c r="B35" t="s">
        <v>86</v>
      </c>
      <c r="C35" s="6">
        <v>6199</v>
      </c>
      <c r="D35" s="6">
        <v>5683</v>
      </c>
      <c r="E35" s="6">
        <v>5884</v>
      </c>
      <c r="F35" s="6">
        <v>6598</v>
      </c>
      <c r="G35" s="6">
        <v>6584</v>
      </c>
      <c r="H35" s="6">
        <v>6426</v>
      </c>
      <c r="I35" s="6">
        <v>6071</v>
      </c>
      <c r="J35" s="6">
        <v>6408</v>
      </c>
      <c r="K35" s="6">
        <v>6648</v>
      </c>
      <c r="L35" s="6">
        <v>6467</v>
      </c>
      <c r="M35" s="6">
        <v>6444</v>
      </c>
      <c r="N35" s="56">
        <f>'2.2b'!N17</f>
        <v>5688</v>
      </c>
    </row>
    <row r="36" spans="1:14" x14ac:dyDescent="0.25">
      <c r="B36" t="s">
        <v>267</v>
      </c>
      <c r="C36" s="6">
        <v>19984</v>
      </c>
      <c r="D36" s="6">
        <v>20071</v>
      </c>
      <c r="E36" s="6">
        <v>20400</v>
      </c>
      <c r="F36" s="6">
        <v>21459</v>
      </c>
      <c r="G36" s="6">
        <v>22768</v>
      </c>
      <c r="H36" s="6">
        <v>22826</v>
      </c>
      <c r="I36" s="6">
        <v>22171</v>
      </c>
      <c r="J36" s="6">
        <v>24029</v>
      </c>
      <c r="K36" s="6">
        <v>26248</v>
      </c>
      <c r="L36" s="6">
        <v>25724</v>
      </c>
      <c r="M36" s="6">
        <v>26486</v>
      </c>
      <c r="N36" s="56">
        <f>'2.2a'!N18</f>
        <v>24703</v>
      </c>
    </row>
    <row r="37" spans="1:14" x14ac:dyDescent="0.25">
      <c r="B37" t="s">
        <v>268</v>
      </c>
      <c r="C37" s="6">
        <v>18664</v>
      </c>
      <c r="D37" s="6">
        <v>19063</v>
      </c>
      <c r="E37" s="6">
        <v>19237</v>
      </c>
      <c r="F37" s="6">
        <v>19868</v>
      </c>
      <c r="G37" s="6">
        <v>21527</v>
      </c>
      <c r="H37" s="6">
        <v>21305</v>
      </c>
      <c r="I37" s="6">
        <v>20054</v>
      </c>
      <c r="J37" s="6">
        <v>20509</v>
      </c>
      <c r="K37" s="6">
        <v>22945</v>
      </c>
      <c r="L37" s="6">
        <v>22276</v>
      </c>
      <c r="M37" s="6">
        <v>22779</v>
      </c>
      <c r="N37" s="56">
        <f>'2.2b'!N18</f>
        <v>20417</v>
      </c>
    </row>
    <row r="41" spans="1:14" x14ac:dyDescent="0.25">
      <c r="A41" s="9" t="s">
        <v>92</v>
      </c>
      <c r="B41" t="s">
        <v>14</v>
      </c>
      <c r="C41" s="3" t="s">
        <v>41</v>
      </c>
      <c r="D41" s="3" t="s">
        <v>42</v>
      </c>
      <c r="E41" s="3" t="s">
        <v>43</v>
      </c>
      <c r="F41" s="3" t="s">
        <v>44</v>
      </c>
      <c r="G41" s="118" t="s">
        <v>61</v>
      </c>
      <c r="H41" s="118" t="s">
        <v>260</v>
      </c>
      <c r="I41" s="386" t="s">
        <v>316</v>
      </c>
    </row>
    <row r="42" spans="1:14" x14ac:dyDescent="0.25">
      <c r="A42" s="9"/>
      <c r="C42" s="27"/>
      <c r="D42" s="27"/>
      <c r="E42" s="27"/>
      <c r="F42" s="27"/>
    </row>
    <row r="43" spans="1:14" x14ac:dyDescent="0.25">
      <c r="A43" s="9"/>
      <c r="B43" t="s">
        <v>104</v>
      </c>
      <c r="C43" s="50">
        <v>24498.9999999998</v>
      </c>
      <c r="D43" s="50">
        <v>26591.00000000028</v>
      </c>
      <c r="E43" s="50">
        <v>24154.00000000024</v>
      </c>
      <c r="F43" s="50">
        <v>25673.999999999571</v>
      </c>
      <c r="G43" s="50">
        <v>25733</v>
      </c>
      <c r="H43" s="50">
        <v>25922</v>
      </c>
      <c r="I43" s="56">
        <f>'2.2a'!N20</f>
        <v>24750</v>
      </c>
    </row>
    <row r="44" spans="1:14" x14ac:dyDescent="0.25">
      <c r="A44" s="9"/>
      <c r="B44" t="s">
        <v>105</v>
      </c>
      <c r="C44" s="50">
        <v>18387.999999999822</v>
      </c>
      <c r="D44" s="50">
        <v>20025.999999999731</v>
      </c>
      <c r="E44" s="50">
        <v>18721.000000000065</v>
      </c>
      <c r="F44" s="50">
        <v>18622.000000000258</v>
      </c>
      <c r="G44" s="50">
        <v>18819</v>
      </c>
      <c r="H44" s="50">
        <v>18566</v>
      </c>
      <c r="I44" s="56">
        <f>'2.2b'!N20</f>
        <v>17765</v>
      </c>
    </row>
    <row r="45" spans="1:14" x14ac:dyDescent="0.25">
      <c r="B45" t="s">
        <v>83</v>
      </c>
      <c r="C45" s="50">
        <v>9799.9999999999563</v>
      </c>
      <c r="D45" s="50">
        <v>9520.9999999998745</v>
      </c>
      <c r="E45" s="50">
        <v>9846.0000000001419</v>
      </c>
      <c r="F45" s="50">
        <v>10697.000000000116</v>
      </c>
      <c r="G45" s="50">
        <v>10418</v>
      </c>
      <c r="H45" s="50">
        <v>10386</v>
      </c>
      <c r="I45" s="56">
        <f>'2.2a'!N21</f>
        <v>9798</v>
      </c>
    </row>
    <row r="46" spans="1:14" x14ac:dyDescent="0.25">
      <c r="B46" t="s">
        <v>84</v>
      </c>
      <c r="C46" s="50">
        <v>4609.00000000001</v>
      </c>
      <c r="D46" s="50">
        <v>4539.0000000000973</v>
      </c>
      <c r="E46" s="50">
        <v>4674.0000000000464</v>
      </c>
      <c r="F46" s="50">
        <v>4681.0000000000027</v>
      </c>
      <c r="G46" s="50">
        <v>4596</v>
      </c>
      <c r="H46" s="50">
        <v>4577</v>
      </c>
      <c r="I46" s="56">
        <f>'2.2b'!N21</f>
        <v>4464</v>
      </c>
    </row>
    <row r="47" spans="1:14" x14ac:dyDescent="0.25">
      <c r="B47" t="s">
        <v>85</v>
      </c>
      <c r="C47" s="50">
        <v>2484.9999999999868</v>
      </c>
      <c r="D47" s="50">
        <v>1628.0000000000077</v>
      </c>
      <c r="E47" s="50">
        <v>1436.9999999999366</v>
      </c>
      <c r="F47" s="50">
        <v>1741.999999999962</v>
      </c>
      <c r="G47" s="50">
        <v>1242</v>
      </c>
      <c r="H47" s="50">
        <v>1126</v>
      </c>
      <c r="I47" s="56">
        <f>'2.2a'!N22</f>
        <v>1039</v>
      </c>
    </row>
    <row r="48" spans="1:14" x14ac:dyDescent="0.25">
      <c r="B48" t="s">
        <v>86</v>
      </c>
      <c r="C48" s="50">
        <v>2387.0000000000418</v>
      </c>
      <c r="D48" s="50">
        <v>1571.000000000008</v>
      </c>
      <c r="E48" s="50">
        <v>1505.9999999999959</v>
      </c>
      <c r="F48" s="50">
        <v>1641.0000000000359</v>
      </c>
      <c r="G48" s="50">
        <v>1244</v>
      </c>
      <c r="H48" s="50">
        <v>1076</v>
      </c>
      <c r="I48" s="56">
        <f>'2.2b'!N22</f>
        <v>1169</v>
      </c>
    </row>
    <row r="49" spans="2:9" x14ac:dyDescent="0.25">
      <c r="B49" t="s">
        <v>267</v>
      </c>
      <c r="C49" s="50">
        <v>12213.999999999856</v>
      </c>
      <c r="D49" s="50">
        <v>15442.0000000004</v>
      </c>
      <c r="E49" s="50">
        <v>12871.000000000162</v>
      </c>
      <c r="F49" s="50">
        <v>13234.999999999493</v>
      </c>
      <c r="G49" s="50">
        <v>14113</v>
      </c>
      <c r="H49" s="50">
        <v>14410</v>
      </c>
      <c r="I49" s="56">
        <f>'2.2b'!N23</f>
        <v>12132</v>
      </c>
    </row>
    <row r="50" spans="2:9" x14ac:dyDescent="0.25">
      <c r="B50" t="s">
        <v>268</v>
      </c>
      <c r="C50" s="50">
        <v>11391.999999999769</v>
      </c>
      <c r="D50" s="50">
        <v>13915.999999999625</v>
      </c>
      <c r="E50" s="50">
        <v>12541.000000000022</v>
      </c>
      <c r="F50" s="50">
        <v>12300.000000000218</v>
      </c>
      <c r="G50" s="50">
        <v>12979</v>
      </c>
      <c r="H50" s="50">
        <v>12913</v>
      </c>
      <c r="I50" s="56">
        <f>'2.2a'!N23</f>
        <v>13913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CC0DA"/>
  </sheetPr>
  <dimension ref="A1:U50"/>
  <sheetViews>
    <sheetView showGridLines="0" topLeftCell="A10" workbookViewId="0">
      <selection activeCell="U18" sqref="U18"/>
    </sheetView>
  </sheetViews>
  <sheetFormatPr defaultColWidth="9.140625" defaultRowHeight="15" x14ac:dyDescent="0.25"/>
  <cols>
    <col min="1" max="1" width="11.28515625" style="47" bestFit="1" customWidth="1"/>
    <col min="2" max="2" width="35.140625" style="47" bestFit="1" customWidth="1"/>
    <col min="3" max="3" width="9.28515625" style="47" customWidth="1"/>
    <col min="4" max="6" width="9.140625" style="47"/>
    <col min="7" max="7" width="8" style="47" bestFit="1" customWidth="1"/>
    <col min="8" max="11" width="9.140625" style="47"/>
    <col min="12" max="12" width="9" style="47" bestFit="1" customWidth="1"/>
    <col min="13" max="16384" width="9.140625" style="47"/>
  </cols>
  <sheetData>
    <row r="1" spans="1:21" ht="18.75" x14ac:dyDescent="0.3">
      <c r="A1" s="16" t="s">
        <v>93</v>
      </c>
    </row>
    <row r="2" spans="1:21" x14ac:dyDescent="0.25">
      <c r="Q2" s="80"/>
      <c r="R2" s="80"/>
      <c r="S2" s="80"/>
      <c r="T2" s="80"/>
      <c r="U2" s="80"/>
    </row>
    <row r="3" spans="1:21" x14ac:dyDescent="0.25">
      <c r="A3" s="9" t="s">
        <v>89</v>
      </c>
      <c r="B3" s="47" t="s">
        <v>11</v>
      </c>
      <c r="C3" s="80" t="s">
        <v>36</v>
      </c>
      <c r="D3" s="80" t="s">
        <v>37</v>
      </c>
      <c r="E3" s="80" t="s">
        <v>38</v>
      </c>
      <c r="F3" s="80" t="s">
        <v>39</v>
      </c>
      <c r="G3" s="80" t="s">
        <v>40</v>
      </c>
      <c r="H3" s="80" t="s">
        <v>41</v>
      </c>
      <c r="I3" s="80" t="s">
        <v>42</v>
      </c>
      <c r="J3" s="80" t="s">
        <v>43</v>
      </c>
      <c r="K3" s="80" t="s">
        <v>44</v>
      </c>
      <c r="L3" s="80" t="s">
        <v>61</v>
      </c>
      <c r="Q3" s="80"/>
      <c r="R3" s="80"/>
      <c r="S3" s="80"/>
      <c r="T3" s="80"/>
      <c r="U3" s="80"/>
    </row>
    <row r="4" spans="1:21" x14ac:dyDescent="0.25">
      <c r="A4" s="9"/>
      <c r="D4" s="80"/>
      <c r="E4" s="80"/>
      <c r="F4" s="80"/>
      <c r="G4" s="80"/>
      <c r="H4" s="80"/>
      <c r="I4" s="80"/>
      <c r="J4" s="80"/>
      <c r="K4" s="80"/>
      <c r="Q4" s="6"/>
      <c r="R4" s="6"/>
      <c r="S4" s="6"/>
      <c r="T4" s="6"/>
      <c r="U4" s="6"/>
    </row>
    <row r="5" spans="1:21" x14ac:dyDescent="0.25">
      <c r="A5" s="9"/>
      <c r="B5" s="47" t="s">
        <v>104</v>
      </c>
      <c r="C5" s="6">
        <v>694974</v>
      </c>
      <c r="D5" s="6">
        <v>705822</v>
      </c>
      <c r="E5" s="6">
        <v>715200</v>
      </c>
      <c r="F5" s="6">
        <v>741384</v>
      </c>
      <c r="G5" s="6">
        <v>759672</v>
      </c>
      <c r="H5" s="6">
        <v>767889</v>
      </c>
      <c r="I5" s="6">
        <v>779921</v>
      </c>
      <c r="J5" s="6">
        <v>777888</v>
      </c>
      <c r="K5" s="6">
        <v>793952</v>
      </c>
      <c r="L5" s="87">
        <v>804412</v>
      </c>
      <c r="Q5" s="6"/>
      <c r="R5" s="6"/>
      <c r="S5" s="6"/>
      <c r="T5" s="6"/>
      <c r="U5" s="6"/>
    </row>
    <row r="6" spans="1:21" x14ac:dyDescent="0.25">
      <c r="A6" s="9"/>
      <c r="B6" s="47" t="s">
        <v>105</v>
      </c>
      <c r="C6" s="6">
        <v>549030</v>
      </c>
      <c r="D6" s="6">
        <v>549768</v>
      </c>
      <c r="E6" s="6">
        <v>559474</v>
      </c>
      <c r="F6" s="6">
        <v>580911</v>
      </c>
      <c r="G6" s="6">
        <v>598575</v>
      </c>
      <c r="H6" s="6">
        <v>603920</v>
      </c>
      <c r="I6" s="6">
        <v>601714</v>
      </c>
      <c r="J6" s="6">
        <v>596206</v>
      </c>
      <c r="K6" s="6">
        <v>607280</v>
      </c>
      <c r="L6" s="87">
        <v>618907</v>
      </c>
      <c r="Q6" s="86"/>
      <c r="R6" s="6"/>
      <c r="S6" s="6"/>
      <c r="T6" s="6"/>
      <c r="U6" s="6"/>
    </row>
    <row r="7" spans="1:21" x14ac:dyDescent="0.25">
      <c r="B7" s="47" t="s">
        <v>83</v>
      </c>
      <c r="C7" s="6">
        <v>274816</v>
      </c>
      <c r="D7" s="6">
        <v>276900</v>
      </c>
      <c r="E7" s="6">
        <v>275069</v>
      </c>
      <c r="F7" s="6">
        <v>274163</v>
      </c>
      <c r="G7" s="6">
        <v>265667</v>
      </c>
      <c r="H7" s="6">
        <v>263538</v>
      </c>
      <c r="I7" s="6">
        <v>266954</v>
      </c>
      <c r="J7" s="6">
        <v>265102</v>
      </c>
      <c r="K7" s="6">
        <v>264934</v>
      </c>
      <c r="L7" s="87">
        <v>260052</v>
      </c>
      <c r="Q7" s="6"/>
      <c r="R7" s="6"/>
      <c r="S7" s="6"/>
      <c r="T7" s="6"/>
      <c r="U7" s="6"/>
    </row>
    <row r="8" spans="1:21" x14ac:dyDescent="0.25">
      <c r="B8" s="47" t="s">
        <v>84</v>
      </c>
      <c r="C8" s="6">
        <v>153446</v>
      </c>
      <c r="D8" s="6">
        <v>151013</v>
      </c>
      <c r="E8" s="6">
        <v>149178</v>
      </c>
      <c r="F8" s="6">
        <v>148171</v>
      </c>
      <c r="G8" s="6">
        <v>142008</v>
      </c>
      <c r="H8" s="6">
        <v>141558</v>
      </c>
      <c r="I8" s="6">
        <v>142554</v>
      </c>
      <c r="J8" s="6">
        <v>138987</v>
      </c>
      <c r="K8" s="6">
        <v>136073</v>
      </c>
      <c r="L8" s="87">
        <v>133479</v>
      </c>
      <c r="Q8" s="6"/>
      <c r="R8" s="6"/>
      <c r="S8" s="6"/>
      <c r="T8" s="6"/>
      <c r="U8" s="6"/>
    </row>
    <row r="9" spans="1:21" x14ac:dyDescent="0.25">
      <c r="B9" s="47" t="s">
        <v>85</v>
      </c>
      <c r="C9" s="6">
        <v>85041</v>
      </c>
      <c r="D9" s="6">
        <v>84271</v>
      </c>
      <c r="E9" s="6">
        <v>86372</v>
      </c>
      <c r="F9" s="6">
        <v>91363</v>
      </c>
      <c r="G9" s="6">
        <v>97878</v>
      </c>
      <c r="H9" s="6">
        <v>96364</v>
      </c>
      <c r="I9" s="6">
        <v>95294</v>
      </c>
      <c r="J9" s="6">
        <v>96502</v>
      </c>
      <c r="K9" s="6">
        <v>97593</v>
      </c>
      <c r="L9" s="87">
        <v>98597</v>
      </c>
      <c r="Q9" s="6"/>
      <c r="R9" s="6"/>
      <c r="S9" s="6"/>
      <c r="T9" s="6"/>
      <c r="U9" s="6"/>
    </row>
    <row r="10" spans="1:21" x14ac:dyDescent="0.25">
      <c r="B10" s="47" t="s">
        <v>86</v>
      </c>
      <c r="C10" s="6">
        <v>93280</v>
      </c>
      <c r="D10" s="6">
        <v>92181</v>
      </c>
      <c r="E10" s="6">
        <v>93627</v>
      </c>
      <c r="F10" s="6">
        <v>98738</v>
      </c>
      <c r="G10" s="6">
        <v>105827</v>
      </c>
      <c r="H10" s="6">
        <v>101971</v>
      </c>
      <c r="I10" s="6">
        <v>99142</v>
      </c>
      <c r="J10" s="6">
        <v>99579</v>
      </c>
      <c r="K10" s="6">
        <v>99763</v>
      </c>
      <c r="L10" s="87">
        <v>99196</v>
      </c>
      <c r="Q10" s="6"/>
      <c r="R10" s="6"/>
      <c r="S10" s="6"/>
      <c r="T10" s="6"/>
      <c r="U10" s="6"/>
    </row>
    <row r="11" spans="1:21" x14ac:dyDescent="0.25">
      <c r="B11" s="47" t="s">
        <v>87</v>
      </c>
      <c r="C11" s="6">
        <v>335117</v>
      </c>
      <c r="D11" s="6">
        <v>344651</v>
      </c>
      <c r="E11" s="6">
        <v>353759</v>
      </c>
      <c r="F11" s="6">
        <v>375858</v>
      </c>
      <c r="G11" s="6">
        <v>396127</v>
      </c>
      <c r="H11" s="6">
        <v>407987</v>
      </c>
      <c r="I11" s="6">
        <v>417673</v>
      </c>
      <c r="J11" s="6">
        <v>416284</v>
      </c>
      <c r="K11" s="6">
        <v>431425</v>
      </c>
      <c r="L11" s="87">
        <v>445763</v>
      </c>
      <c r="Q11" s="6"/>
      <c r="R11" s="6"/>
      <c r="S11" s="6"/>
      <c r="T11" s="6"/>
      <c r="U11" s="6"/>
    </row>
    <row r="12" spans="1:21" x14ac:dyDescent="0.25">
      <c r="B12" s="47" t="s">
        <v>88</v>
      </c>
      <c r="C12" s="6">
        <v>302304</v>
      </c>
      <c r="D12" s="6">
        <v>306574</v>
      </c>
      <c r="E12" s="6">
        <v>316669</v>
      </c>
      <c r="F12" s="6">
        <v>334002</v>
      </c>
      <c r="G12" s="6">
        <v>350740</v>
      </c>
      <c r="H12" s="6">
        <v>360391</v>
      </c>
      <c r="I12" s="6">
        <v>360018</v>
      </c>
      <c r="J12" s="6">
        <v>357640</v>
      </c>
      <c r="K12" s="6">
        <v>371444</v>
      </c>
      <c r="L12" s="87">
        <v>386232</v>
      </c>
    </row>
    <row r="16" spans="1:21" x14ac:dyDescent="0.25">
      <c r="A16" s="9" t="s">
        <v>90</v>
      </c>
      <c r="B16" s="47" t="s">
        <v>12</v>
      </c>
      <c r="C16" s="80" t="s">
        <v>40</v>
      </c>
      <c r="D16" s="80" t="s">
        <v>41</v>
      </c>
      <c r="E16" s="80" t="s">
        <v>42</v>
      </c>
      <c r="F16" s="80" t="s">
        <v>43</v>
      </c>
      <c r="G16" s="80" t="s">
        <v>44</v>
      </c>
      <c r="H16" s="47" t="s">
        <v>61</v>
      </c>
    </row>
    <row r="17" spans="1:16" x14ac:dyDescent="0.25">
      <c r="A17" s="9"/>
      <c r="C17" s="80"/>
      <c r="D17" s="80"/>
      <c r="E17" s="80"/>
      <c r="F17" s="80"/>
      <c r="G17" s="80"/>
    </row>
    <row r="18" spans="1:16" x14ac:dyDescent="0.25">
      <c r="A18" s="9"/>
      <c r="B18" s="47" t="s">
        <v>104</v>
      </c>
      <c r="C18" s="6">
        <v>80575</v>
      </c>
      <c r="D18" s="6">
        <v>83336</v>
      </c>
      <c r="E18" s="6">
        <v>83040</v>
      </c>
      <c r="F18" s="6">
        <v>83723</v>
      </c>
      <c r="G18" s="6">
        <v>87460</v>
      </c>
      <c r="H18" s="47">
        <v>88497</v>
      </c>
    </row>
    <row r="19" spans="1:16" x14ac:dyDescent="0.25">
      <c r="B19" s="47" t="s">
        <v>105</v>
      </c>
      <c r="C19" s="6">
        <v>64325</v>
      </c>
      <c r="D19" s="6">
        <v>65696</v>
      </c>
      <c r="E19" s="6">
        <v>65699</v>
      </c>
      <c r="F19" s="6">
        <v>65043</v>
      </c>
      <c r="G19" s="6">
        <v>69838</v>
      </c>
      <c r="H19" s="47">
        <v>69179</v>
      </c>
      <c r="O19" s="47">
        <v>88497</v>
      </c>
      <c r="P19" s="47">
        <v>69179</v>
      </c>
    </row>
    <row r="20" spans="1:16" x14ac:dyDescent="0.25">
      <c r="B20" s="47" t="s">
        <v>83</v>
      </c>
      <c r="C20" s="6">
        <v>30871</v>
      </c>
      <c r="D20" s="6">
        <v>32357</v>
      </c>
      <c r="E20" s="6">
        <v>31154</v>
      </c>
      <c r="F20" s="6">
        <v>31154</v>
      </c>
      <c r="G20" s="6">
        <v>31695</v>
      </c>
      <c r="H20" s="47">
        <v>31625</v>
      </c>
      <c r="O20" s="47">
        <v>31625</v>
      </c>
      <c r="P20" s="47">
        <v>16711</v>
      </c>
    </row>
    <row r="21" spans="1:16" x14ac:dyDescent="0.25">
      <c r="B21" s="47" t="s">
        <v>84</v>
      </c>
      <c r="C21" s="6">
        <v>17052</v>
      </c>
      <c r="D21" s="6">
        <v>17800</v>
      </c>
      <c r="E21" s="6">
        <v>17545</v>
      </c>
      <c r="F21" s="6">
        <v>16486</v>
      </c>
      <c r="G21" s="6">
        <v>17920</v>
      </c>
      <c r="H21" s="47">
        <v>16711</v>
      </c>
      <c r="O21" s="47">
        <v>13025</v>
      </c>
      <c r="P21" s="47">
        <v>13582</v>
      </c>
    </row>
    <row r="22" spans="1:16" x14ac:dyDescent="0.25">
      <c r="B22" s="47" t="s">
        <v>85</v>
      </c>
      <c r="C22" s="6">
        <v>10898</v>
      </c>
      <c r="D22" s="6">
        <v>10965</v>
      </c>
      <c r="E22" s="6">
        <v>10864</v>
      </c>
      <c r="F22" s="6">
        <v>11565</v>
      </c>
      <c r="G22" s="6">
        <v>9430</v>
      </c>
      <c r="H22" s="47">
        <v>13025</v>
      </c>
      <c r="O22" s="47">
        <v>43847</v>
      </c>
      <c r="P22" s="47">
        <v>38886</v>
      </c>
    </row>
    <row r="23" spans="1:16" x14ac:dyDescent="0.25">
      <c r="B23" s="47" t="s">
        <v>86</v>
      </c>
      <c r="C23" s="6">
        <v>11543</v>
      </c>
      <c r="D23" s="6">
        <v>11674</v>
      </c>
      <c r="E23" s="6">
        <v>11798</v>
      </c>
      <c r="F23" s="6">
        <v>12172</v>
      </c>
      <c r="G23" s="6">
        <v>9827</v>
      </c>
      <c r="H23" s="47">
        <v>13582</v>
      </c>
    </row>
    <row r="24" spans="1:16" x14ac:dyDescent="0.25">
      <c r="B24" s="47" t="s">
        <v>87</v>
      </c>
      <c r="C24" s="6">
        <v>38806</v>
      </c>
      <c r="D24" s="6">
        <v>40014</v>
      </c>
      <c r="E24" s="6">
        <v>41022</v>
      </c>
      <c r="F24" s="6">
        <v>41004</v>
      </c>
      <c r="G24" s="6">
        <v>46335</v>
      </c>
      <c r="H24" s="47">
        <v>43847</v>
      </c>
    </row>
    <row r="25" spans="1:16" x14ac:dyDescent="0.25">
      <c r="B25" s="47" t="s">
        <v>88</v>
      </c>
      <c r="C25" s="6">
        <v>35730</v>
      </c>
      <c r="D25" s="6">
        <v>36222</v>
      </c>
      <c r="E25" s="6">
        <v>36356</v>
      </c>
      <c r="F25" s="6">
        <v>36385</v>
      </c>
      <c r="G25" s="6">
        <v>42091</v>
      </c>
      <c r="H25" s="47">
        <v>38886</v>
      </c>
    </row>
    <row r="28" spans="1:16" x14ac:dyDescent="0.25">
      <c r="A28" s="9" t="s">
        <v>91</v>
      </c>
      <c r="B28" s="47" t="s">
        <v>13</v>
      </c>
      <c r="C28" s="80" t="s">
        <v>36</v>
      </c>
      <c r="D28" s="80" t="s">
        <v>37</v>
      </c>
      <c r="E28" s="80" t="s">
        <v>38</v>
      </c>
      <c r="F28" s="80" t="s">
        <v>39</v>
      </c>
      <c r="G28" s="80" t="s">
        <v>40</v>
      </c>
      <c r="H28" s="80" t="s">
        <v>41</v>
      </c>
      <c r="I28" s="80" t="s">
        <v>42</v>
      </c>
      <c r="J28" s="80" t="s">
        <v>43</v>
      </c>
      <c r="K28" s="80" t="s">
        <v>44</v>
      </c>
      <c r="L28" s="47" t="s">
        <v>61</v>
      </c>
    </row>
    <row r="29" spans="1:16" x14ac:dyDescent="0.25">
      <c r="A29" s="9"/>
      <c r="C29" s="80"/>
      <c r="D29" s="80"/>
      <c r="E29" s="80"/>
      <c r="F29" s="80"/>
      <c r="G29" s="80"/>
      <c r="H29" s="80"/>
      <c r="I29" s="80"/>
      <c r="J29" s="80"/>
      <c r="K29" s="80"/>
    </row>
    <row r="30" spans="1:16" x14ac:dyDescent="0.25">
      <c r="B30" s="47" t="s">
        <v>104</v>
      </c>
      <c r="C30" s="6">
        <v>40598</v>
      </c>
      <c r="D30" s="6">
        <v>41128</v>
      </c>
      <c r="E30" s="6">
        <v>41525</v>
      </c>
      <c r="F30" s="6">
        <v>43120</v>
      </c>
      <c r="G30" s="6">
        <v>44510</v>
      </c>
      <c r="H30" s="6">
        <v>44492</v>
      </c>
      <c r="I30" s="6">
        <v>42800</v>
      </c>
      <c r="J30" s="6">
        <v>45446</v>
      </c>
      <c r="K30" s="6">
        <v>49671</v>
      </c>
      <c r="L30" s="87">
        <v>46862</v>
      </c>
    </row>
    <row r="31" spans="1:16" x14ac:dyDescent="0.25">
      <c r="B31" s="47" t="s">
        <v>105</v>
      </c>
      <c r="C31" s="6">
        <v>34220</v>
      </c>
      <c r="D31" s="6">
        <v>34207</v>
      </c>
      <c r="E31" s="6">
        <v>34456</v>
      </c>
      <c r="F31" s="6">
        <v>35594</v>
      </c>
      <c r="G31" s="6">
        <v>37089</v>
      </c>
      <c r="H31" s="6">
        <v>36410</v>
      </c>
      <c r="I31" s="6">
        <v>34789</v>
      </c>
      <c r="J31" s="6">
        <v>35507</v>
      </c>
      <c r="K31" s="6">
        <v>38434</v>
      </c>
      <c r="L31" s="87">
        <v>36446</v>
      </c>
    </row>
    <row r="32" spans="1:16" x14ac:dyDescent="0.25">
      <c r="B32" s="47" t="s">
        <v>83</v>
      </c>
      <c r="C32" s="6">
        <v>15153</v>
      </c>
      <c r="D32" s="6">
        <v>15597</v>
      </c>
      <c r="E32" s="6">
        <v>15821</v>
      </c>
      <c r="F32" s="6">
        <v>15946</v>
      </c>
      <c r="G32" s="6">
        <v>15915</v>
      </c>
      <c r="H32" s="6">
        <v>15621</v>
      </c>
      <c r="I32" s="6">
        <v>15240</v>
      </c>
      <c r="J32" s="6">
        <v>15745</v>
      </c>
      <c r="K32" s="6">
        <v>16806</v>
      </c>
      <c r="L32" s="87">
        <v>15129</v>
      </c>
    </row>
    <row r="33" spans="1:12" x14ac:dyDescent="0.25">
      <c r="B33" s="47" t="s">
        <v>84</v>
      </c>
      <c r="C33" s="6">
        <v>9357</v>
      </c>
      <c r="D33" s="6">
        <v>9461</v>
      </c>
      <c r="E33" s="6">
        <v>9335</v>
      </c>
      <c r="F33" s="6">
        <v>9128</v>
      </c>
      <c r="G33" s="6">
        <v>8978</v>
      </c>
      <c r="H33" s="6">
        <v>8679</v>
      </c>
      <c r="I33" s="6">
        <v>8664</v>
      </c>
      <c r="J33" s="6">
        <v>8590</v>
      </c>
      <c r="K33" s="6">
        <v>8841</v>
      </c>
      <c r="L33" s="87">
        <v>7703</v>
      </c>
    </row>
    <row r="34" spans="1:12" x14ac:dyDescent="0.25">
      <c r="B34" s="47" t="s">
        <v>85</v>
      </c>
      <c r="C34" s="6">
        <v>5461</v>
      </c>
      <c r="D34" s="6">
        <v>5460</v>
      </c>
      <c r="E34" s="6">
        <v>5304</v>
      </c>
      <c r="F34" s="6">
        <v>5715</v>
      </c>
      <c r="G34" s="6">
        <v>5827</v>
      </c>
      <c r="H34" s="6">
        <v>6045</v>
      </c>
      <c r="I34" s="6">
        <v>5389</v>
      </c>
      <c r="J34" s="6">
        <v>5672</v>
      </c>
      <c r="K34" s="6">
        <v>6617</v>
      </c>
      <c r="L34" s="87">
        <v>6009</v>
      </c>
    </row>
    <row r="35" spans="1:12" x14ac:dyDescent="0.25">
      <c r="B35" s="47" t="s">
        <v>86</v>
      </c>
      <c r="C35" s="6">
        <v>6199</v>
      </c>
      <c r="D35" s="6">
        <v>5683</v>
      </c>
      <c r="E35" s="6">
        <v>5884</v>
      </c>
      <c r="F35" s="6">
        <v>6598</v>
      </c>
      <c r="G35" s="6">
        <v>6584</v>
      </c>
      <c r="H35" s="6">
        <v>6426</v>
      </c>
      <c r="I35" s="6">
        <v>6071</v>
      </c>
      <c r="J35" s="6">
        <v>6408</v>
      </c>
      <c r="K35" s="6">
        <v>6648</v>
      </c>
      <c r="L35" s="87">
        <v>6467</v>
      </c>
    </row>
    <row r="36" spans="1:12" x14ac:dyDescent="0.25">
      <c r="B36" s="47" t="s">
        <v>87</v>
      </c>
      <c r="C36" s="6">
        <v>19984</v>
      </c>
      <c r="D36" s="6">
        <v>20071</v>
      </c>
      <c r="E36" s="6">
        <v>20400</v>
      </c>
      <c r="F36" s="6">
        <v>21459</v>
      </c>
      <c r="G36" s="6">
        <v>22768</v>
      </c>
      <c r="H36" s="6">
        <v>22826</v>
      </c>
      <c r="I36" s="6">
        <v>22171</v>
      </c>
      <c r="J36" s="6">
        <v>24029</v>
      </c>
      <c r="K36" s="6">
        <v>26248</v>
      </c>
      <c r="L36" s="87">
        <v>25724</v>
      </c>
    </row>
    <row r="37" spans="1:12" x14ac:dyDescent="0.25">
      <c r="B37" s="47" t="s">
        <v>88</v>
      </c>
      <c r="C37" s="6">
        <v>18664</v>
      </c>
      <c r="D37" s="6">
        <v>19063</v>
      </c>
      <c r="E37" s="6">
        <v>19237</v>
      </c>
      <c r="F37" s="6">
        <v>19868</v>
      </c>
      <c r="G37" s="6">
        <v>21527</v>
      </c>
      <c r="H37" s="6">
        <v>21305</v>
      </c>
      <c r="I37" s="6">
        <v>20054</v>
      </c>
      <c r="J37" s="6">
        <v>20509</v>
      </c>
      <c r="K37" s="6">
        <v>22945</v>
      </c>
      <c r="L37" s="87">
        <v>22276</v>
      </c>
    </row>
    <row r="41" spans="1:12" x14ac:dyDescent="0.25">
      <c r="A41" s="9" t="s">
        <v>92</v>
      </c>
      <c r="B41" s="47" t="s">
        <v>14</v>
      </c>
      <c r="C41" s="80" t="s">
        <v>41</v>
      </c>
      <c r="D41" s="80" t="s">
        <v>42</v>
      </c>
      <c r="E41" s="80" t="s">
        <v>43</v>
      </c>
      <c r="F41" s="80" t="s">
        <v>44</v>
      </c>
      <c r="G41" s="47" t="s">
        <v>61</v>
      </c>
    </row>
    <row r="42" spans="1:12" x14ac:dyDescent="0.25">
      <c r="A42" s="9"/>
      <c r="C42" s="80"/>
      <c r="D42" s="80"/>
      <c r="E42" s="80"/>
      <c r="F42" s="80"/>
    </row>
    <row r="43" spans="1:12" x14ac:dyDescent="0.25">
      <c r="A43" s="9"/>
      <c r="B43" s="47" t="s">
        <v>104</v>
      </c>
      <c r="C43" s="50">
        <v>24498.9999999998</v>
      </c>
      <c r="D43" s="50">
        <v>26591.00000000028</v>
      </c>
      <c r="E43" s="50">
        <v>24154.00000000024</v>
      </c>
      <c r="F43" s="50">
        <v>25673.999999999571</v>
      </c>
      <c r="G43" s="87">
        <v>25773</v>
      </c>
      <c r="J43" s="86"/>
    </row>
    <row r="44" spans="1:12" x14ac:dyDescent="0.25">
      <c r="A44" s="9"/>
      <c r="B44" s="47" t="s">
        <v>105</v>
      </c>
      <c r="C44" s="50">
        <v>18387.999999999822</v>
      </c>
      <c r="D44" s="50">
        <v>20025.999999999731</v>
      </c>
      <c r="E44" s="50">
        <v>18721.000000000065</v>
      </c>
      <c r="F44" s="50">
        <v>18622.000000000258</v>
      </c>
      <c r="G44" s="87">
        <v>18819</v>
      </c>
      <c r="J44" s="6"/>
    </row>
    <row r="45" spans="1:12" x14ac:dyDescent="0.25">
      <c r="B45" s="47" t="s">
        <v>83</v>
      </c>
      <c r="C45" s="50">
        <v>9799.9999999999563</v>
      </c>
      <c r="D45" s="50">
        <v>9520.9999999998745</v>
      </c>
      <c r="E45" s="50">
        <v>9846.0000000001419</v>
      </c>
      <c r="F45" s="50">
        <v>10697.000000000116</v>
      </c>
      <c r="G45" s="87">
        <v>10418</v>
      </c>
      <c r="J45" s="6"/>
    </row>
    <row r="46" spans="1:12" x14ac:dyDescent="0.25">
      <c r="B46" s="47" t="s">
        <v>84</v>
      </c>
      <c r="C46" s="50">
        <v>4609.00000000001</v>
      </c>
      <c r="D46" s="50">
        <v>4539.0000000000973</v>
      </c>
      <c r="E46" s="50">
        <v>4674.0000000000464</v>
      </c>
      <c r="F46" s="50">
        <v>4681.0000000000027</v>
      </c>
      <c r="G46" s="87">
        <v>4596</v>
      </c>
      <c r="J46" s="6"/>
    </row>
    <row r="47" spans="1:12" x14ac:dyDescent="0.25">
      <c r="B47" s="47" t="s">
        <v>85</v>
      </c>
      <c r="C47" s="50">
        <v>2484.9999999999868</v>
      </c>
      <c r="D47" s="50">
        <v>1628.0000000000077</v>
      </c>
      <c r="E47" s="50">
        <v>1436.9999999999366</v>
      </c>
      <c r="F47" s="50">
        <v>1741.999999999962</v>
      </c>
      <c r="G47" s="87">
        <v>1242</v>
      </c>
    </row>
    <row r="48" spans="1:12" x14ac:dyDescent="0.25">
      <c r="B48" s="47" t="s">
        <v>86</v>
      </c>
      <c r="C48" s="50">
        <v>2387.0000000000418</v>
      </c>
      <c r="D48" s="50">
        <v>1571.000000000008</v>
      </c>
      <c r="E48" s="50">
        <v>1505.9999999999959</v>
      </c>
      <c r="F48" s="50">
        <v>1641.0000000000359</v>
      </c>
      <c r="G48" s="87">
        <v>1244</v>
      </c>
    </row>
    <row r="49" spans="2:7" x14ac:dyDescent="0.25">
      <c r="B49" s="47" t="s">
        <v>87</v>
      </c>
      <c r="C49" s="50">
        <v>12213.999999999856</v>
      </c>
      <c r="D49" s="50">
        <v>15442.0000000004</v>
      </c>
      <c r="E49" s="50">
        <v>12871.000000000162</v>
      </c>
      <c r="F49" s="50">
        <v>13234.999999999493</v>
      </c>
      <c r="G49" s="87">
        <v>14113</v>
      </c>
    </row>
    <row r="50" spans="2:7" x14ac:dyDescent="0.25">
      <c r="B50" s="47" t="s">
        <v>88</v>
      </c>
      <c r="C50" s="50">
        <v>11391.999999999769</v>
      </c>
      <c r="D50" s="50">
        <v>13915.999999999625</v>
      </c>
      <c r="E50" s="50">
        <v>12541.000000000022</v>
      </c>
      <c r="F50" s="50">
        <v>12300.000000000218</v>
      </c>
      <c r="G50" s="87">
        <v>12979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E7CFE5"/>
  </sheetPr>
  <dimension ref="A1"/>
  <sheetViews>
    <sheetView zoomScale="120" zoomScaleNormal="120" workbookViewId="0">
      <selection activeCell="O9" sqref="O9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99"/>
  </sheetPr>
  <dimension ref="A1:AE40"/>
  <sheetViews>
    <sheetView showGridLines="0" zoomScaleNormal="100" workbookViewId="0">
      <selection activeCell="B22" sqref="B22"/>
    </sheetView>
  </sheetViews>
  <sheetFormatPr defaultRowHeight="15" x14ac:dyDescent="0.25"/>
  <cols>
    <col min="1" max="1" width="46.5703125" style="96" customWidth="1"/>
    <col min="2" max="2" width="14.140625" style="10" customWidth="1"/>
    <col min="3" max="3" width="15.85546875" customWidth="1"/>
    <col min="4" max="4" width="10.140625" bestFit="1" customWidth="1"/>
    <col min="5" max="5" width="10.85546875" customWidth="1"/>
    <col min="6" max="6" width="11.5703125" customWidth="1"/>
    <col min="8" max="8" width="13" customWidth="1"/>
    <col min="9" max="9" width="11" customWidth="1"/>
    <col min="11" max="11" width="10.85546875" customWidth="1"/>
    <col min="12" max="12" width="12" customWidth="1"/>
    <col min="13" max="13" width="9.140625" customWidth="1"/>
    <col min="14" max="14" width="13.140625" customWidth="1"/>
    <col min="15" max="15" width="14" customWidth="1"/>
    <col min="17" max="17" width="10.140625" bestFit="1" customWidth="1"/>
  </cols>
  <sheetData>
    <row r="1" spans="1:31" ht="18.75" x14ac:dyDescent="0.3">
      <c r="A1" s="95" t="s">
        <v>181</v>
      </c>
      <c r="Q1" s="9"/>
    </row>
    <row r="2" spans="1:31" x14ac:dyDescent="0.25">
      <c r="Q2" s="9"/>
    </row>
    <row r="3" spans="1:31" x14ac:dyDescent="0.25">
      <c r="B3" s="405" t="s">
        <v>11</v>
      </c>
      <c r="C3" s="405"/>
      <c r="D3" s="1"/>
      <c r="E3" s="405" t="s">
        <v>12</v>
      </c>
      <c r="F3" s="405"/>
      <c r="G3" s="1"/>
      <c r="H3" s="405" t="s">
        <v>13</v>
      </c>
      <c r="I3" s="405"/>
      <c r="J3" s="1"/>
      <c r="K3" s="406" t="s">
        <v>14</v>
      </c>
      <c r="L3" s="406"/>
      <c r="M3" s="1"/>
      <c r="N3" s="406" t="s">
        <v>15</v>
      </c>
      <c r="O3" s="406"/>
      <c r="Q3" s="47"/>
      <c r="R3" s="403"/>
      <c r="S3" s="403"/>
      <c r="T3" s="41"/>
      <c r="U3" s="404"/>
      <c r="V3" s="404"/>
      <c r="W3" s="51"/>
      <c r="X3" s="403"/>
      <c r="Y3" s="403"/>
      <c r="Z3" s="3"/>
      <c r="AA3" s="403"/>
      <c r="AB3" s="403"/>
      <c r="AC3" s="3"/>
      <c r="AD3" s="403"/>
      <c r="AE3" s="403"/>
    </row>
    <row r="4" spans="1:31" x14ac:dyDescent="0.25">
      <c r="B4" s="17" t="s">
        <v>16</v>
      </c>
      <c r="C4" s="5" t="s">
        <v>17</v>
      </c>
      <c r="D4" s="5"/>
      <c r="E4" s="5" t="s">
        <v>16</v>
      </c>
      <c r="F4" s="57" t="s">
        <v>17</v>
      </c>
      <c r="G4" s="5"/>
      <c r="H4" s="5" t="s">
        <v>16</v>
      </c>
      <c r="I4" s="5" t="s">
        <v>17</v>
      </c>
      <c r="J4" s="5"/>
      <c r="K4" s="5" t="s">
        <v>16</v>
      </c>
      <c r="L4" s="5" t="s">
        <v>17</v>
      </c>
      <c r="M4" s="5"/>
      <c r="N4" s="57" t="s">
        <v>16</v>
      </c>
      <c r="O4" s="57" t="s">
        <v>17</v>
      </c>
      <c r="Q4" s="47"/>
      <c r="R4" s="41"/>
      <c r="S4" s="41"/>
      <c r="T4" s="41"/>
      <c r="U4" s="49"/>
      <c r="V4" s="49"/>
      <c r="W4" s="51"/>
      <c r="X4" s="3"/>
      <c r="Y4" s="3"/>
      <c r="Z4" s="3"/>
      <c r="AA4" s="3"/>
      <c r="AB4" s="3"/>
      <c r="AC4" s="3"/>
      <c r="AD4" s="3"/>
      <c r="AE4" s="3"/>
    </row>
    <row r="5" spans="1:31" x14ac:dyDescent="0.25">
      <c r="B5" s="43"/>
      <c r="C5" s="3"/>
      <c r="D5" s="3"/>
      <c r="E5" s="3"/>
      <c r="F5" s="53"/>
      <c r="G5" s="3"/>
      <c r="H5" s="3"/>
      <c r="I5" s="3"/>
      <c r="J5" s="3"/>
      <c r="K5" s="3"/>
      <c r="L5" s="3"/>
      <c r="M5" s="3"/>
      <c r="N5" s="58"/>
      <c r="O5" s="58"/>
      <c r="Q5" s="47"/>
      <c r="R5" s="7"/>
      <c r="S5" s="7"/>
      <c r="T5" s="47"/>
      <c r="U5" s="48"/>
      <c r="V5" s="48"/>
      <c r="W5" s="52"/>
      <c r="X5" s="7"/>
      <c r="Y5" s="7"/>
      <c r="AA5" s="7"/>
      <c r="AB5" s="7"/>
      <c r="AD5" s="7"/>
      <c r="AE5" s="7"/>
    </row>
    <row r="6" spans="1:31" x14ac:dyDescent="0.25">
      <c r="A6" s="96" t="s">
        <v>18</v>
      </c>
      <c r="B6" s="106">
        <v>8359373</v>
      </c>
      <c r="C6" s="107">
        <v>10370257</v>
      </c>
      <c r="E6" s="107">
        <v>739771</v>
      </c>
      <c r="F6" s="107">
        <v>824565</v>
      </c>
      <c r="H6" s="107">
        <v>428886</v>
      </c>
      <c r="I6" s="107">
        <v>540120</v>
      </c>
      <c r="K6" s="107">
        <v>314279</v>
      </c>
      <c r="L6" s="107">
        <v>306185</v>
      </c>
      <c r="N6" s="107">
        <v>9842309</v>
      </c>
      <c r="O6" s="107">
        <v>12041127</v>
      </c>
      <c r="Q6" s="56"/>
      <c r="R6" s="47"/>
      <c r="S6" s="56"/>
      <c r="T6" s="56"/>
      <c r="U6" s="47"/>
      <c r="V6" s="56"/>
      <c r="W6" s="56"/>
    </row>
    <row r="7" spans="1:31" x14ac:dyDescent="0.25">
      <c r="B7" s="101"/>
      <c r="C7" s="6"/>
      <c r="E7" s="6"/>
      <c r="F7" s="6"/>
      <c r="H7" s="6"/>
      <c r="I7" s="6"/>
      <c r="K7" s="6"/>
      <c r="L7" s="6"/>
      <c r="N7" s="6"/>
      <c r="O7" s="6"/>
      <c r="Q7" s="56"/>
      <c r="R7" s="47"/>
      <c r="S7" s="56"/>
      <c r="T7" s="47"/>
      <c r="U7" s="47"/>
      <c r="V7" s="56"/>
      <c r="W7" s="56"/>
      <c r="X7" s="7"/>
      <c r="Y7" s="7"/>
      <c r="AA7" s="7"/>
      <c r="AB7" s="7"/>
      <c r="AD7" s="7"/>
      <c r="AE7" s="7"/>
    </row>
    <row r="8" spans="1:31" x14ac:dyDescent="0.25">
      <c r="A8" s="97" t="s">
        <v>19</v>
      </c>
      <c r="B8" s="102">
        <v>804412</v>
      </c>
      <c r="C8" s="66">
        <v>618907</v>
      </c>
      <c r="E8" s="66">
        <v>88497</v>
      </c>
      <c r="F8" s="66">
        <v>69179</v>
      </c>
      <c r="H8" s="66">
        <v>46862</v>
      </c>
      <c r="I8" s="66">
        <v>36446</v>
      </c>
      <c r="K8" s="66">
        <v>25773</v>
      </c>
      <c r="L8" s="66">
        <v>18819</v>
      </c>
      <c r="N8" s="66">
        <v>965544</v>
      </c>
      <c r="O8" s="66">
        <v>743351</v>
      </c>
      <c r="Q8" s="56"/>
      <c r="R8" s="47"/>
      <c r="S8" s="56"/>
      <c r="T8" s="56"/>
      <c r="U8" s="47"/>
      <c r="V8" s="56"/>
      <c r="W8" s="56"/>
      <c r="X8" s="7"/>
      <c r="Y8" s="7"/>
      <c r="AA8" s="7"/>
      <c r="AB8" s="7"/>
      <c r="AD8" s="7"/>
      <c r="AE8" s="7"/>
    </row>
    <row r="9" spans="1:31" x14ac:dyDescent="0.25">
      <c r="A9" s="98" t="s">
        <v>98</v>
      </c>
      <c r="B9" s="103">
        <v>260052</v>
      </c>
      <c r="C9" s="64">
        <v>133479</v>
      </c>
      <c r="E9" s="64">
        <v>31625</v>
      </c>
      <c r="F9" s="64">
        <v>16711</v>
      </c>
      <c r="H9" s="64">
        <v>15129</v>
      </c>
      <c r="I9" s="64">
        <v>7703</v>
      </c>
      <c r="K9" s="64">
        <v>10418</v>
      </c>
      <c r="L9" s="64">
        <v>4596</v>
      </c>
      <c r="N9" s="64">
        <v>317224</v>
      </c>
      <c r="O9" s="64">
        <v>162489</v>
      </c>
      <c r="Q9" s="56"/>
      <c r="R9" s="56"/>
      <c r="S9" s="56"/>
      <c r="T9" s="56"/>
      <c r="U9" s="47"/>
      <c r="V9" s="56"/>
      <c r="W9" s="56"/>
      <c r="X9" s="7"/>
      <c r="Y9" s="7"/>
      <c r="AA9" s="7"/>
      <c r="AB9" s="7"/>
      <c r="AD9" s="7"/>
      <c r="AE9" s="7"/>
    </row>
    <row r="10" spans="1:31" x14ac:dyDescent="0.25">
      <c r="A10" s="98" t="s">
        <v>99</v>
      </c>
      <c r="B10" s="103">
        <v>98597</v>
      </c>
      <c r="C10" s="64">
        <v>99196</v>
      </c>
      <c r="E10" s="64">
        <v>13025</v>
      </c>
      <c r="F10" s="64">
        <v>13582</v>
      </c>
      <c r="H10" s="64">
        <v>6009</v>
      </c>
      <c r="I10" s="64">
        <v>6467</v>
      </c>
      <c r="K10" s="64">
        <v>1242</v>
      </c>
      <c r="L10" s="64">
        <v>1244</v>
      </c>
      <c r="N10" s="64">
        <v>118873</v>
      </c>
      <c r="O10" s="64">
        <v>120489</v>
      </c>
      <c r="Q10" s="56"/>
      <c r="R10" s="47"/>
      <c r="S10" s="56"/>
      <c r="T10" s="56"/>
      <c r="U10" s="47"/>
      <c r="V10" s="56"/>
      <c r="W10" s="56"/>
      <c r="X10" s="7"/>
      <c r="Y10" s="7"/>
      <c r="AA10" s="7"/>
      <c r="AB10" s="7"/>
      <c r="AD10" s="7"/>
      <c r="AE10" s="7"/>
    </row>
    <row r="11" spans="1:31" x14ac:dyDescent="0.25">
      <c r="A11" s="98" t="s">
        <v>172</v>
      </c>
      <c r="B11" s="103">
        <v>445763</v>
      </c>
      <c r="C11" s="64">
        <v>386232</v>
      </c>
      <c r="E11" s="64">
        <v>43847</v>
      </c>
      <c r="F11" s="64">
        <v>38886</v>
      </c>
      <c r="H11" s="64">
        <v>25724</v>
      </c>
      <c r="I11" s="64">
        <v>22276</v>
      </c>
      <c r="K11" s="64">
        <v>14113</v>
      </c>
      <c r="L11" s="64">
        <v>12979</v>
      </c>
      <c r="N11" s="64">
        <v>529447</v>
      </c>
      <c r="O11" s="64">
        <v>460373</v>
      </c>
      <c r="Q11" s="56"/>
      <c r="R11" s="47"/>
      <c r="S11" s="56"/>
      <c r="T11" s="56"/>
      <c r="U11" s="47"/>
      <c r="V11" s="56"/>
      <c r="W11" s="56"/>
      <c r="X11" s="7"/>
      <c r="Y11" s="7"/>
      <c r="AA11" s="7"/>
      <c r="AB11" s="7"/>
      <c r="AD11" s="7"/>
      <c r="AE11" s="7"/>
    </row>
    <row r="12" spans="1:31" x14ac:dyDescent="0.25">
      <c r="A12"/>
      <c r="B12"/>
      <c r="Q12" s="56"/>
      <c r="R12" s="47"/>
      <c r="S12" s="56"/>
      <c r="T12" s="56"/>
      <c r="U12" s="47"/>
      <c r="V12" s="56"/>
      <c r="W12" s="56"/>
      <c r="X12" s="7"/>
      <c r="Y12" s="7"/>
      <c r="AA12" s="7"/>
      <c r="AB12" s="7"/>
      <c r="AD12" s="7"/>
      <c r="AE12" s="7"/>
    </row>
    <row r="13" spans="1:31" x14ac:dyDescent="0.25">
      <c r="A13" s="9" t="s">
        <v>173</v>
      </c>
      <c r="B13"/>
      <c r="Q13" s="56"/>
      <c r="R13" s="47"/>
      <c r="S13" s="56"/>
      <c r="T13" s="56"/>
      <c r="U13" s="47"/>
      <c r="V13" s="56"/>
      <c r="W13" s="56"/>
      <c r="X13" s="7"/>
      <c r="Y13" s="7"/>
      <c r="AA13" s="7"/>
      <c r="AB13" s="7"/>
      <c r="AD13" s="7"/>
      <c r="AE13" s="7"/>
    </row>
    <row r="14" spans="1:31" x14ac:dyDescent="0.25">
      <c r="A14" s="99" t="s">
        <v>100</v>
      </c>
      <c r="B14" s="104">
        <v>41697</v>
      </c>
      <c r="C14" s="61">
        <v>27761</v>
      </c>
      <c r="E14" s="61">
        <v>3877</v>
      </c>
      <c r="F14" s="61">
        <v>2781</v>
      </c>
      <c r="H14" s="61">
        <v>2093</v>
      </c>
      <c r="I14" s="61">
        <v>1352</v>
      </c>
      <c r="K14" s="61">
        <v>1726</v>
      </c>
      <c r="L14" s="61">
        <v>875</v>
      </c>
      <c r="N14" s="61">
        <v>49393</v>
      </c>
      <c r="O14" s="61">
        <v>32769</v>
      </c>
      <c r="Q14" s="56"/>
      <c r="R14" s="28"/>
      <c r="S14" s="56"/>
      <c r="T14" s="8"/>
      <c r="U14" s="28"/>
      <c r="V14" s="56"/>
      <c r="W14" s="56"/>
      <c r="X14" s="7"/>
      <c r="Y14" s="7"/>
      <c r="AA14" s="7"/>
      <c r="AB14" s="7"/>
      <c r="AD14" s="7"/>
      <c r="AE14" s="7"/>
    </row>
    <row r="15" spans="1:31" x14ac:dyDescent="0.25">
      <c r="A15" s="99" t="s">
        <v>101</v>
      </c>
      <c r="B15" s="104">
        <v>93729</v>
      </c>
      <c r="C15" s="61">
        <v>53382</v>
      </c>
      <c r="E15" s="90">
        <v>6295</v>
      </c>
      <c r="F15" s="90">
        <v>3671</v>
      </c>
      <c r="H15" s="61">
        <v>5584</v>
      </c>
      <c r="I15" s="61">
        <v>3043</v>
      </c>
      <c r="K15" s="61">
        <v>3468</v>
      </c>
      <c r="L15" s="61">
        <v>1846</v>
      </c>
      <c r="N15" s="61">
        <v>109076</v>
      </c>
      <c r="O15" s="61">
        <v>61942</v>
      </c>
      <c r="Q15" s="56"/>
      <c r="R15" s="28"/>
      <c r="S15" s="56"/>
      <c r="T15" s="8"/>
      <c r="U15" s="28"/>
      <c r="V15" s="56"/>
      <c r="W15" s="56"/>
      <c r="X15" s="7"/>
      <c r="Y15" s="7"/>
      <c r="AA15" s="7"/>
      <c r="AB15" s="7"/>
      <c r="AD15" s="7"/>
      <c r="AE15" s="7"/>
    </row>
    <row r="16" spans="1:31" x14ac:dyDescent="0.25">
      <c r="A16" s="99" t="s">
        <v>102</v>
      </c>
      <c r="B16" s="104">
        <v>77031</v>
      </c>
      <c r="C16" s="61">
        <v>69116</v>
      </c>
      <c r="E16" s="61">
        <v>7241</v>
      </c>
      <c r="F16" s="61">
        <v>6301</v>
      </c>
      <c r="H16" s="61">
        <v>4758</v>
      </c>
      <c r="I16" s="61">
        <v>4296</v>
      </c>
      <c r="K16" s="61">
        <v>2382</v>
      </c>
      <c r="L16" s="61">
        <v>2349</v>
      </c>
      <c r="N16" s="61">
        <v>91412</v>
      </c>
      <c r="O16" s="61">
        <v>82062</v>
      </c>
      <c r="Q16" s="56"/>
      <c r="R16" s="28"/>
      <c r="S16" s="56"/>
      <c r="T16" s="8"/>
      <c r="U16" s="8"/>
      <c r="V16" s="8"/>
      <c r="W16" s="8"/>
      <c r="X16" s="8"/>
      <c r="Y16" s="8"/>
      <c r="Z16" s="28"/>
      <c r="AA16" s="8"/>
      <c r="AB16" s="8"/>
      <c r="AC16" s="28"/>
      <c r="AD16" s="8"/>
      <c r="AE16" s="8"/>
    </row>
    <row r="17" spans="1:31" ht="23.25" customHeight="1" x14ac:dyDescent="0.25">
      <c r="A17" s="96" t="s">
        <v>20</v>
      </c>
      <c r="B17" s="101">
        <v>40384</v>
      </c>
      <c r="C17" s="6">
        <v>33669</v>
      </c>
      <c r="E17" s="6">
        <v>4493</v>
      </c>
      <c r="F17" s="6">
        <v>4139</v>
      </c>
      <c r="H17" s="6">
        <v>2571</v>
      </c>
      <c r="I17" s="6">
        <v>1927</v>
      </c>
      <c r="K17" s="6">
        <v>1278</v>
      </c>
      <c r="L17" s="6">
        <v>1091</v>
      </c>
      <c r="N17" s="6">
        <v>48726</v>
      </c>
      <c r="O17" s="6">
        <v>40826</v>
      </c>
      <c r="Q17" s="56"/>
      <c r="R17" s="28"/>
      <c r="S17" s="56"/>
      <c r="T17" s="8"/>
      <c r="U17" s="28"/>
      <c r="V17" s="8"/>
      <c r="W17" s="8"/>
      <c r="X17" s="7"/>
      <c r="Y17" s="7"/>
      <c r="AA17" s="7"/>
      <c r="AB17" s="7"/>
      <c r="AD17" s="7"/>
      <c r="AE17" s="7"/>
    </row>
    <row r="18" spans="1:31" x14ac:dyDescent="0.25">
      <c r="A18" s="96" t="s">
        <v>21</v>
      </c>
      <c r="B18" s="101">
        <v>2921</v>
      </c>
      <c r="C18" s="6">
        <v>7505</v>
      </c>
      <c r="E18" s="89">
        <v>83</v>
      </c>
      <c r="F18" s="89">
        <v>191</v>
      </c>
      <c r="H18" s="6">
        <v>72</v>
      </c>
      <c r="I18" s="6">
        <v>80</v>
      </c>
      <c r="K18" s="6">
        <v>18</v>
      </c>
      <c r="L18" s="6">
        <v>27</v>
      </c>
      <c r="N18" s="6">
        <v>3094</v>
      </c>
      <c r="O18" s="6">
        <v>7803</v>
      </c>
      <c r="Q18" s="56"/>
      <c r="R18" s="47"/>
      <c r="S18" s="56"/>
      <c r="T18" s="56"/>
      <c r="U18" s="47"/>
      <c r="V18" s="56"/>
      <c r="W18" s="56"/>
      <c r="AD18" s="7"/>
      <c r="AE18" s="7"/>
    </row>
    <row r="19" spans="1:31" x14ac:dyDescent="0.25">
      <c r="B19" s="101"/>
      <c r="C19" s="6"/>
      <c r="E19" s="6"/>
      <c r="F19" s="6"/>
      <c r="H19" s="6"/>
      <c r="I19" s="6"/>
      <c r="K19" s="6"/>
      <c r="L19" s="6"/>
      <c r="N19" s="6"/>
      <c r="O19" s="6"/>
      <c r="Q19" s="56"/>
      <c r="R19" s="47"/>
      <c r="S19" s="56"/>
      <c r="T19" s="56"/>
      <c r="U19" s="47"/>
      <c r="V19" s="56"/>
      <c r="W19" s="56"/>
      <c r="X19" s="7"/>
      <c r="Y19" s="7"/>
      <c r="AA19" s="7"/>
      <c r="AB19" s="7"/>
      <c r="AD19" s="7"/>
      <c r="AE19" s="7"/>
    </row>
    <row r="20" spans="1:31" x14ac:dyDescent="0.25">
      <c r="A20" s="96" t="s">
        <v>22</v>
      </c>
      <c r="B20" s="101">
        <v>981108</v>
      </c>
      <c r="C20" s="6">
        <v>1019546</v>
      </c>
      <c r="E20" s="6">
        <v>97292</v>
      </c>
      <c r="F20" s="6">
        <v>109886</v>
      </c>
      <c r="H20" s="6">
        <v>37871</v>
      </c>
      <c r="I20" s="6">
        <v>34513</v>
      </c>
      <c r="K20" s="6">
        <v>34327</v>
      </c>
      <c r="L20" s="6">
        <v>36069</v>
      </c>
      <c r="N20" s="6">
        <v>1150598</v>
      </c>
      <c r="O20" s="6">
        <v>1200014</v>
      </c>
      <c r="Q20" s="56"/>
      <c r="R20" s="47"/>
      <c r="S20" s="56"/>
      <c r="T20" s="56"/>
      <c r="U20" s="47"/>
      <c r="V20" s="56"/>
      <c r="W20" s="56"/>
      <c r="X20" s="7"/>
      <c r="Y20" s="7"/>
      <c r="AA20" s="7"/>
      <c r="AB20" s="7"/>
      <c r="AD20" s="7"/>
      <c r="AE20" s="7"/>
    </row>
    <row r="21" spans="1:31" x14ac:dyDescent="0.25">
      <c r="A21" s="96" t="s">
        <v>23</v>
      </c>
      <c r="B21" s="101">
        <v>132071</v>
      </c>
      <c r="C21" s="6">
        <v>94463</v>
      </c>
      <c r="E21" s="6">
        <v>11472</v>
      </c>
      <c r="F21" s="6">
        <v>8547</v>
      </c>
      <c r="H21" s="6">
        <v>3346</v>
      </c>
      <c r="I21" s="6">
        <v>2466</v>
      </c>
      <c r="K21" s="6">
        <v>3195</v>
      </c>
      <c r="L21" s="6">
        <v>2338</v>
      </c>
      <c r="N21" s="6">
        <v>150084</v>
      </c>
      <c r="O21" s="6">
        <v>107814</v>
      </c>
      <c r="Q21" s="56"/>
      <c r="R21" s="47"/>
      <c r="S21" s="56"/>
      <c r="T21" s="56"/>
      <c r="U21" s="47"/>
      <c r="V21" s="56"/>
      <c r="W21" s="56"/>
      <c r="X21" s="7"/>
      <c r="Y21" s="7"/>
      <c r="AA21" s="7"/>
      <c r="AB21" s="7"/>
      <c r="AD21" s="7"/>
      <c r="AE21" s="7"/>
    </row>
    <row r="22" spans="1:31" x14ac:dyDescent="0.25">
      <c r="A22" s="96" t="s">
        <v>24</v>
      </c>
      <c r="B22" s="101">
        <v>102879</v>
      </c>
      <c r="C22" s="6">
        <v>87682</v>
      </c>
      <c r="E22" s="6">
        <v>9060</v>
      </c>
      <c r="F22" s="6">
        <v>8911</v>
      </c>
      <c r="H22" s="6">
        <v>2416</v>
      </c>
      <c r="I22" s="6">
        <v>2087</v>
      </c>
      <c r="K22" s="6">
        <v>2255</v>
      </c>
      <c r="L22" s="6">
        <v>1981</v>
      </c>
      <c r="N22" s="6">
        <v>116610</v>
      </c>
      <c r="O22" s="6">
        <v>100661</v>
      </c>
      <c r="Q22" s="56"/>
      <c r="R22" s="47"/>
      <c r="S22" s="56"/>
      <c r="T22" s="56"/>
      <c r="U22" s="47"/>
      <c r="V22" s="56"/>
      <c r="W22" s="56"/>
      <c r="Y22" s="7"/>
      <c r="AB22" s="7"/>
      <c r="AD22" s="7"/>
      <c r="AE22" s="7"/>
    </row>
    <row r="23" spans="1:31" x14ac:dyDescent="0.25">
      <c r="A23" s="96" t="s">
        <v>25</v>
      </c>
      <c r="B23" s="101">
        <v>1789</v>
      </c>
      <c r="C23" s="6">
        <v>265149</v>
      </c>
      <c r="E23" s="6">
        <v>107</v>
      </c>
      <c r="F23" s="6">
        <v>21614</v>
      </c>
      <c r="H23" s="6">
        <v>28</v>
      </c>
      <c r="I23" s="6">
        <v>4170</v>
      </c>
      <c r="K23" s="6">
        <v>18</v>
      </c>
      <c r="L23" s="6">
        <v>7297</v>
      </c>
      <c r="N23" s="6">
        <v>1942</v>
      </c>
      <c r="O23" s="6">
        <v>298230</v>
      </c>
      <c r="Q23" s="56"/>
      <c r="R23" s="47"/>
      <c r="S23" s="56"/>
      <c r="T23" s="56"/>
      <c r="U23" s="47"/>
      <c r="V23" s="56"/>
      <c r="W23" s="56"/>
      <c r="X23" s="7"/>
      <c r="AA23" s="7"/>
      <c r="AD23" s="7"/>
      <c r="AE23" s="7"/>
    </row>
    <row r="24" spans="1:31" x14ac:dyDescent="0.25">
      <c r="A24" s="96" t="s">
        <v>26</v>
      </c>
      <c r="B24" s="101">
        <v>78767</v>
      </c>
      <c r="C24" s="6">
        <v>24790</v>
      </c>
      <c r="E24" s="6">
        <v>3349</v>
      </c>
      <c r="F24" s="6">
        <v>1596</v>
      </c>
      <c r="H24" s="6">
        <v>2885</v>
      </c>
      <c r="I24" s="6">
        <v>939</v>
      </c>
      <c r="K24" s="6">
        <v>1951</v>
      </c>
      <c r="L24" s="6">
        <v>523</v>
      </c>
      <c r="N24" s="6">
        <v>86952</v>
      </c>
      <c r="O24" s="6">
        <v>27848</v>
      </c>
      <c r="Q24" s="56"/>
      <c r="R24" s="47"/>
      <c r="S24" s="56"/>
      <c r="T24" s="56"/>
      <c r="U24" s="47"/>
      <c r="V24" s="56"/>
      <c r="W24" s="56"/>
      <c r="X24" s="7"/>
      <c r="AA24" s="7"/>
      <c r="AD24" s="7"/>
      <c r="AE24" s="7"/>
    </row>
    <row r="25" spans="1:31" x14ac:dyDescent="0.25">
      <c r="B25" s="101"/>
      <c r="C25" s="6"/>
      <c r="E25" s="6"/>
      <c r="F25" s="6"/>
      <c r="H25" s="6"/>
      <c r="I25" s="6"/>
      <c r="K25" s="6"/>
      <c r="L25" s="6"/>
      <c r="N25" s="6"/>
      <c r="O25" s="6"/>
      <c r="Q25" s="56"/>
      <c r="R25" s="47"/>
      <c r="S25" s="56"/>
      <c r="T25" s="56"/>
      <c r="U25" s="47"/>
      <c r="V25" s="56"/>
      <c r="W25" s="56"/>
      <c r="X25" s="7"/>
      <c r="Y25" s="7"/>
      <c r="AA25" s="7"/>
      <c r="AB25" s="7"/>
      <c r="AD25" s="7"/>
      <c r="AE25" s="7"/>
    </row>
    <row r="26" spans="1:31" x14ac:dyDescent="0.25">
      <c r="A26" s="96" t="s">
        <v>27</v>
      </c>
      <c r="B26" s="101">
        <v>191862</v>
      </c>
      <c r="C26" s="6">
        <v>232097</v>
      </c>
      <c r="E26" s="6">
        <v>16891</v>
      </c>
      <c r="F26" s="6">
        <v>20995</v>
      </c>
      <c r="H26" s="6">
        <v>9399</v>
      </c>
      <c r="I26" s="6">
        <v>12268</v>
      </c>
      <c r="K26" s="6">
        <v>4554</v>
      </c>
      <c r="L26" s="6">
        <v>6163</v>
      </c>
      <c r="N26" s="6">
        <v>222706</v>
      </c>
      <c r="O26" s="6">
        <v>271523</v>
      </c>
      <c r="Q26" s="56"/>
      <c r="R26" s="47"/>
      <c r="S26" s="56"/>
      <c r="T26" s="56"/>
      <c r="U26" s="47"/>
      <c r="V26" s="56"/>
      <c r="W26" s="56"/>
      <c r="X26" s="7"/>
      <c r="Y26" s="7"/>
      <c r="AA26" s="7"/>
      <c r="AB26" s="7"/>
      <c r="AD26" s="7"/>
      <c r="AE26" s="7"/>
    </row>
    <row r="27" spans="1:31" x14ac:dyDescent="0.25">
      <c r="A27" s="96" t="s">
        <v>28</v>
      </c>
      <c r="B27" s="101">
        <v>726653</v>
      </c>
      <c r="C27" s="6">
        <v>733534</v>
      </c>
      <c r="E27" s="6">
        <v>70626</v>
      </c>
      <c r="F27" s="6">
        <v>78529</v>
      </c>
      <c r="H27" s="6">
        <v>45147</v>
      </c>
      <c r="I27" s="6">
        <v>45266</v>
      </c>
      <c r="K27" s="6">
        <v>25490</v>
      </c>
      <c r="L27" s="6">
        <v>27372</v>
      </c>
      <c r="N27" s="6">
        <v>867916</v>
      </c>
      <c r="O27" s="6">
        <v>884701</v>
      </c>
      <c r="Q27" s="56"/>
      <c r="R27" s="47"/>
      <c r="S27" s="56"/>
      <c r="T27" s="56"/>
      <c r="U27" s="47"/>
      <c r="V27" s="56"/>
      <c r="W27" s="56"/>
      <c r="X27" s="7"/>
      <c r="Y27" s="7"/>
      <c r="AA27" s="7"/>
      <c r="AB27" s="7"/>
      <c r="AD27" s="7"/>
      <c r="AE27" s="7"/>
    </row>
    <row r="28" spans="1:31" x14ac:dyDescent="0.25">
      <c r="A28" s="96" t="s">
        <v>29</v>
      </c>
      <c r="B28" s="101">
        <v>1091420</v>
      </c>
      <c r="C28" s="6">
        <v>1140928</v>
      </c>
      <c r="E28" s="6">
        <v>92466</v>
      </c>
      <c r="F28" s="6">
        <v>98012</v>
      </c>
      <c r="H28" s="6">
        <v>53131</v>
      </c>
      <c r="I28" s="6">
        <v>56064</v>
      </c>
      <c r="K28" s="6">
        <v>39870</v>
      </c>
      <c r="L28" s="6">
        <v>40327</v>
      </c>
      <c r="N28" s="6">
        <v>1276887</v>
      </c>
      <c r="O28" s="6">
        <v>1335331</v>
      </c>
      <c r="Q28" s="56"/>
      <c r="R28" s="47"/>
      <c r="S28" s="56"/>
      <c r="T28" s="56"/>
      <c r="U28" s="47"/>
      <c r="V28" s="56"/>
      <c r="W28" s="56"/>
      <c r="X28" s="7"/>
      <c r="Y28" s="7"/>
      <c r="AA28" s="7"/>
      <c r="AB28" s="7"/>
      <c r="AD28" s="7"/>
      <c r="AE28" s="7"/>
    </row>
    <row r="29" spans="1:31" x14ac:dyDescent="0.25">
      <c r="A29" s="96" t="s">
        <v>30</v>
      </c>
      <c r="B29" s="101">
        <v>489533</v>
      </c>
      <c r="C29" s="6">
        <v>806271</v>
      </c>
      <c r="E29" s="6">
        <v>41839</v>
      </c>
      <c r="F29" s="6">
        <v>58313</v>
      </c>
      <c r="H29" s="6">
        <v>27780</v>
      </c>
      <c r="I29" s="6">
        <v>37858</v>
      </c>
      <c r="K29" s="6">
        <v>71038</v>
      </c>
      <c r="L29" s="6">
        <v>59294</v>
      </c>
      <c r="N29" s="6">
        <v>630190</v>
      </c>
      <c r="O29" s="6">
        <v>961736</v>
      </c>
      <c r="Q29" s="56"/>
      <c r="R29" s="47"/>
      <c r="S29" s="56"/>
      <c r="T29" s="56"/>
      <c r="U29" s="47"/>
      <c r="V29" s="56"/>
      <c r="W29" s="56"/>
      <c r="X29" s="7"/>
      <c r="Y29" s="7"/>
      <c r="AA29" s="7"/>
      <c r="AB29" s="7"/>
      <c r="AD29" s="7"/>
      <c r="AE29" s="7"/>
    </row>
    <row r="30" spans="1:31" x14ac:dyDescent="0.25">
      <c r="A30" s="96" t="s">
        <v>31</v>
      </c>
      <c r="B30" s="101">
        <v>601354</v>
      </c>
      <c r="C30" s="6">
        <v>626046</v>
      </c>
      <c r="E30" s="6">
        <v>60742</v>
      </c>
      <c r="F30" s="6">
        <v>63677</v>
      </c>
      <c r="H30" s="6">
        <v>33061</v>
      </c>
      <c r="I30" s="6">
        <v>34867</v>
      </c>
      <c r="K30" s="6">
        <v>20819</v>
      </c>
      <c r="L30" s="6">
        <v>19645</v>
      </c>
      <c r="N30" s="6">
        <v>715976</v>
      </c>
      <c r="O30" s="6">
        <v>744235</v>
      </c>
      <c r="Q30" s="56"/>
      <c r="R30" s="47"/>
      <c r="S30" s="56"/>
      <c r="T30" s="56"/>
      <c r="U30" s="47"/>
      <c r="V30" s="56"/>
      <c r="W30" s="56"/>
      <c r="X30" s="7"/>
      <c r="Y30" s="7"/>
      <c r="AA30" s="7"/>
      <c r="AB30" s="7"/>
      <c r="AD30" s="7"/>
      <c r="AE30" s="7"/>
    </row>
    <row r="31" spans="1:31" x14ac:dyDescent="0.25">
      <c r="A31" s="96" t="s">
        <v>32</v>
      </c>
      <c r="B31" s="101">
        <v>3429726</v>
      </c>
      <c r="C31" s="6">
        <v>5151754</v>
      </c>
      <c r="E31" s="86">
        <v>266842</v>
      </c>
      <c r="F31" s="86">
        <v>321644</v>
      </c>
      <c r="H31" s="6">
        <v>172992</v>
      </c>
      <c r="I31" s="6">
        <v>280831</v>
      </c>
      <c r="K31" s="6">
        <v>91112</v>
      </c>
      <c r="L31" s="6">
        <v>97378</v>
      </c>
      <c r="N31" s="6">
        <v>3960672</v>
      </c>
      <c r="O31" s="6">
        <v>5851607</v>
      </c>
      <c r="Q31" s="56"/>
      <c r="R31" s="47"/>
      <c r="S31" s="56"/>
      <c r="T31" s="56"/>
      <c r="U31" s="47"/>
      <c r="V31" s="56"/>
      <c r="W31" s="56"/>
    </row>
    <row r="32" spans="1:31" x14ac:dyDescent="0.25">
      <c r="R32" s="47"/>
      <c r="S32" s="56"/>
      <c r="T32" s="56"/>
      <c r="U32" s="47"/>
      <c r="V32" s="56"/>
      <c r="W32" s="56"/>
    </row>
    <row r="33" spans="1:23" x14ac:dyDescent="0.25">
      <c r="A33" s="100" t="s">
        <v>33</v>
      </c>
      <c r="B33" s="12" t="s">
        <v>70</v>
      </c>
      <c r="R33" s="47"/>
      <c r="S33" s="56"/>
      <c r="T33" s="56"/>
      <c r="U33" s="47"/>
      <c r="V33" s="56"/>
      <c r="W33" s="56"/>
    </row>
    <row r="34" spans="1:23" ht="50.25" customHeight="1" x14ac:dyDescent="0.25">
      <c r="B34" s="402" t="s">
        <v>69</v>
      </c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R34" s="47"/>
      <c r="S34" s="47"/>
      <c r="T34" s="47"/>
      <c r="U34" s="47"/>
      <c r="V34" s="47"/>
    </row>
    <row r="35" spans="1:23" x14ac:dyDescent="0.25">
      <c r="B35" s="105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23" x14ac:dyDescent="0.25">
      <c r="A36" s="100" t="s">
        <v>35</v>
      </c>
      <c r="B36" s="12" t="s">
        <v>182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23" x14ac:dyDescent="0.25">
      <c r="B37" s="12" t="s">
        <v>184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23" x14ac:dyDescent="0.25">
      <c r="B38" s="12" t="s">
        <v>183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23" x14ac:dyDescent="0.25">
      <c r="B39" s="401" t="s">
        <v>185</v>
      </c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</row>
    <row r="40" spans="1:23" x14ac:dyDescent="0.25">
      <c r="B40" s="401"/>
      <c r="C40" s="401"/>
      <c r="D40" s="401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1"/>
    </row>
  </sheetData>
  <mergeCells count="12">
    <mergeCell ref="AA3:AB3"/>
    <mergeCell ref="AD3:AE3"/>
    <mergeCell ref="B3:C3"/>
    <mergeCell ref="E3:F3"/>
    <mergeCell ref="H3:I3"/>
    <mergeCell ref="K3:L3"/>
    <mergeCell ref="N3:O3"/>
    <mergeCell ref="B39:P40"/>
    <mergeCell ref="B34:O34"/>
    <mergeCell ref="R3:S3"/>
    <mergeCell ref="U3:V3"/>
    <mergeCell ref="X3:Y3"/>
  </mergeCells>
  <pageMargins left="0.7" right="0.7" top="0.75" bottom="0.75" header="0.3" footer="0.3"/>
  <pageSetup paperSize="9" scale="40" orientation="landscape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5D9F1"/>
    <pageSetUpPr fitToPage="1"/>
  </sheetPr>
  <dimension ref="A1:P31"/>
  <sheetViews>
    <sheetView showGridLines="0" zoomScaleNormal="100" workbookViewId="0">
      <selection activeCell="E16" sqref="E16"/>
    </sheetView>
  </sheetViews>
  <sheetFormatPr defaultRowHeight="15" x14ac:dyDescent="0.25"/>
  <cols>
    <col min="1" max="1" width="26.140625" style="155" customWidth="1"/>
    <col min="2" max="2" width="15" style="157" customWidth="1"/>
    <col min="3" max="3" width="4.5703125" style="157" customWidth="1"/>
    <col min="4" max="4" width="10.140625" style="155" bestFit="1" customWidth="1"/>
    <col min="5" max="5" width="9.140625" style="155" customWidth="1"/>
    <col min="6" max="6" width="11.5703125" style="155" customWidth="1"/>
    <col min="7" max="7" width="9.28515625" style="155" bestFit="1" customWidth="1"/>
    <col min="8" max="8" width="10.85546875" style="155" customWidth="1"/>
    <col min="9" max="11" width="9.28515625" style="155" bestFit="1" customWidth="1"/>
    <col min="12" max="12" width="10" style="155" customWidth="1"/>
    <col min="13" max="15" width="9.28515625" style="155" bestFit="1" customWidth="1"/>
  </cols>
  <sheetData>
    <row r="1" spans="1:16" ht="15.75" x14ac:dyDescent="0.25">
      <c r="A1" s="154" t="s">
        <v>329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3" spans="1:16" s="68" customFormat="1" ht="51.75" customHeight="1" x14ac:dyDescent="0.25">
      <c r="A3" s="382" t="s">
        <v>279</v>
      </c>
      <c r="B3" s="193" t="s">
        <v>106</v>
      </c>
      <c r="C3" s="193"/>
      <c r="D3" s="418" t="s">
        <v>63</v>
      </c>
      <c r="E3" s="418"/>
      <c r="F3" s="418" t="s">
        <v>64</v>
      </c>
      <c r="G3" s="419"/>
      <c r="H3" s="418" t="s">
        <v>65</v>
      </c>
      <c r="I3" s="418"/>
      <c r="J3" s="418" t="s">
        <v>66</v>
      </c>
      <c r="K3" s="418"/>
      <c r="L3" s="418" t="s">
        <v>269</v>
      </c>
      <c r="M3" s="418"/>
      <c r="N3" s="418" t="s">
        <v>67</v>
      </c>
      <c r="O3" s="418"/>
      <c r="P3" s="40"/>
    </row>
    <row r="4" spans="1:16" s="189" customFormat="1" ht="23.25" customHeight="1" x14ac:dyDescent="0.25">
      <c r="A4" s="194"/>
      <c r="B4" s="209"/>
      <c r="C4" s="195"/>
      <c r="D4" s="195" t="s">
        <v>96</v>
      </c>
      <c r="E4" s="195" t="s">
        <v>50</v>
      </c>
      <c r="F4" s="195" t="s">
        <v>96</v>
      </c>
      <c r="G4" s="195" t="s">
        <v>50</v>
      </c>
      <c r="H4" s="195" t="s">
        <v>96</v>
      </c>
      <c r="I4" s="195" t="s">
        <v>50</v>
      </c>
      <c r="J4" s="195" t="s">
        <v>96</v>
      </c>
      <c r="K4" s="195" t="s">
        <v>50</v>
      </c>
      <c r="L4" s="195" t="s">
        <v>96</v>
      </c>
      <c r="M4" s="195" t="s">
        <v>50</v>
      </c>
      <c r="N4" s="195" t="s">
        <v>96</v>
      </c>
      <c r="O4" s="195" t="s">
        <v>50</v>
      </c>
    </row>
    <row r="5" spans="1:16" s="10" customFormat="1" x14ac:dyDescent="0.25">
      <c r="A5" s="196" t="s">
        <v>250</v>
      </c>
      <c r="B5" s="210">
        <v>4880915</v>
      </c>
      <c r="C5" s="197"/>
      <c r="D5" s="197">
        <v>167008</v>
      </c>
      <c r="E5" s="198">
        <v>3.4216535219318507</v>
      </c>
      <c r="F5" s="197">
        <v>91140</v>
      </c>
      <c r="G5" s="198">
        <v>1.8672728371627041</v>
      </c>
      <c r="H5" s="197">
        <v>711215</v>
      </c>
      <c r="I5" s="198">
        <v>14.571345741525924</v>
      </c>
      <c r="J5" s="197">
        <v>45420</v>
      </c>
      <c r="K5" s="198">
        <v>0.93056322431347405</v>
      </c>
      <c r="L5" s="197">
        <v>95024</v>
      </c>
      <c r="M5" s="198">
        <v>1.9468480807389599</v>
      </c>
      <c r="N5" s="197">
        <v>29385</v>
      </c>
      <c r="O5" s="198">
        <v>0.60203875707731025</v>
      </c>
    </row>
    <row r="6" spans="1:16" x14ac:dyDescent="0.25">
      <c r="A6" s="199" t="s">
        <v>251</v>
      </c>
      <c r="B6" s="211">
        <v>6491716</v>
      </c>
      <c r="C6" s="200"/>
      <c r="D6" s="200">
        <v>200880</v>
      </c>
      <c r="E6" s="201">
        <v>3.0944052389229597</v>
      </c>
      <c r="F6" s="200">
        <v>111271</v>
      </c>
      <c r="G6" s="201">
        <v>1.7140460241945272</v>
      </c>
      <c r="H6" s="200">
        <v>917084</v>
      </c>
      <c r="I6" s="201">
        <v>14.126988919416682</v>
      </c>
      <c r="J6" s="200">
        <v>48506</v>
      </c>
      <c r="K6" s="201">
        <v>0.74719842950615833</v>
      </c>
      <c r="L6" s="200">
        <v>124118</v>
      </c>
      <c r="M6" s="201">
        <v>1.9119443918988448</v>
      </c>
      <c r="N6" s="200">
        <v>32887</v>
      </c>
      <c r="O6" s="201">
        <v>0.50659948771634489</v>
      </c>
    </row>
    <row r="7" spans="1:16" x14ac:dyDescent="0.25">
      <c r="A7" s="199" t="s">
        <v>252</v>
      </c>
      <c r="B7" s="211">
        <v>9585447</v>
      </c>
      <c r="C7" s="200"/>
      <c r="D7" s="200">
        <v>192339</v>
      </c>
      <c r="E7" s="201">
        <v>2.0065730893927012</v>
      </c>
      <c r="F7" s="200">
        <v>101000</v>
      </c>
      <c r="G7" s="201">
        <v>1.0536806473396598</v>
      </c>
      <c r="H7" s="200">
        <v>1062212</v>
      </c>
      <c r="I7" s="201">
        <v>11.081507205662918</v>
      </c>
      <c r="J7" s="200">
        <v>49455</v>
      </c>
      <c r="K7" s="201">
        <v>0.5159383803384443</v>
      </c>
      <c r="L7" s="200">
        <v>100799</v>
      </c>
      <c r="M7" s="201">
        <v>1.0515837185266375</v>
      </c>
      <c r="N7" s="200">
        <v>33048</v>
      </c>
      <c r="O7" s="201">
        <v>0.34477265379486211</v>
      </c>
    </row>
    <row r="8" spans="1:16" x14ac:dyDescent="0.25">
      <c r="A8" s="199" t="s">
        <v>253</v>
      </c>
      <c r="B8" s="211">
        <v>3069725</v>
      </c>
      <c r="C8" s="200"/>
      <c r="D8" s="200">
        <v>131737</v>
      </c>
      <c r="E8" s="201">
        <v>4.2914919088843462</v>
      </c>
      <c r="F8" s="200">
        <v>68710</v>
      </c>
      <c r="G8" s="201">
        <v>2.238311249379016</v>
      </c>
      <c r="H8" s="200">
        <v>481614</v>
      </c>
      <c r="I8" s="201">
        <v>15.689157823583546</v>
      </c>
      <c r="J8" s="200">
        <v>32700</v>
      </c>
      <c r="K8" s="201">
        <v>1.0652420005049312</v>
      </c>
      <c r="L8" s="200">
        <v>63407</v>
      </c>
      <c r="M8" s="201">
        <v>2.0655596185326046</v>
      </c>
      <c r="N8" s="200">
        <v>28894</v>
      </c>
      <c r="O8" s="201">
        <v>0.94125695298438783</v>
      </c>
    </row>
    <row r="9" spans="1:16" x14ac:dyDescent="0.25">
      <c r="A9" s="199" t="s">
        <v>254</v>
      </c>
      <c r="B9" s="211">
        <v>7345702</v>
      </c>
      <c r="C9" s="200"/>
      <c r="D9" s="200">
        <v>268118</v>
      </c>
      <c r="E9" s="201">
        <v>3.6499983255514588</v>
      </c>
      <c r="F9" s="200">
        <v>141415</v>
      </c>
      <c r="G9" s="201">
        <v>1.9251393535975185</v>
      </c>
      <c r="H9" s="200">
        <v>1063262</v>
      </c>
      <c r="I9" s="201">
        <v>14.474613862636954</v>
      </c>
      <c r="J9" s="200">
        <v>70098</v>
      </c>
      <c r="K9" s="201">
        <v>0.95427230780666028</v>
      </c>
      <c r="L9" s="200">
        <v>143129</v>
      </c>
      <c r="M9" s="201">
        <v>1.9484727259559398</v>
      </c>
      <c r="N9" s="200">
        <v>60135</v>
      </c>
      <c r="O9" s="201">
        <v>0.81864197594729537</v>
      </c>
    </row>
    <row r="10" spans="1:16" x14ac:dyDescent="0.25">
      <c r="A10" s="199" t="s">
        <v>255</v>
      </c>
      <c r="B10" s="211">
        <v>9398667</v>
      </c>
      <c r="C10" s="200"/>
      <c r="D10" s="200">
        <v>270264</v>
      </c>
      <c r="E10" s="201">
        <v>2.8755567145851639</v>
      </c>
      <c r="F10" s="200">
        <v>160652</v>
      </c>
      <c r="G10" s="201">
        <v>1.7093062239570782</v>
      </c>
      <c r="H10" s="200">
        <v>1283847</v>
      </c>
      <c r="I10" s="201">
        <v>13.659883896301464</v>
      </c>
      <c r="J10" s="200">
        <v>65493</v>
      </c>
      <c r="K10" s="201">
        <v>0.69683285938314443</v>
      </c>
      <c r="L10" s="200">
        <v>187778</v>
      </c>
      <c r="M10" s="201">
        <v>1.9979216201616676</v>
      </c>
      <c r="N10" s="200">
        <v>49274</v>
      </c>
      <c r="O10" s="201">
        <v>0.52426583471890209</v>
      </c>
    </row>
    <row r="11" spans="1:16" x14ac:dyDescent="0.25">
      <c r="A11" s="199" t="s">
        <v>256</v>
      </c>
      <c r="B11" s="211">
        <v>5688561</v>
      </c>
      <c r="C11" s="200"/>
      <c r="D11" s="200">
        <v>201050</v>
      </c>
      <c r="E11" s="201">
        <v>3.5342857358829409</v>
      </c>
      <c r="F11" s="200">
        <v>122717</v>
      </c>
      <c r="G11" s="201">
        <v>2.1572591029611883</v>
      </c>
      <c r="H11" s="200">
        <v>843447</v>
      </c>
      <c r="I11" s="201">
        <v>14.827071380618051</v>
      </c>
      <c r="J11" s="200">
        <v>51045</v>
      </c>
      <c r="K11" s="201">
        <v>0.89732710961524365</v>
      </c>
      <c r="L11" s="200">
        <v>135328</v>
      </c>
      <c r="M11" s="201">
        <v>2.3789496148498714</v>
      </c>
      <c r="N11" s="200">
        <v>37625</v>
      </c>
      <c r="O11" s="201">
        <v>0.66141507491965013</v>
      </c>
    </row>
    <row r="12" spans="1:16" x14ac:dyDescent="0.25">
      <c r="A12" s="199" t="s">
        <v>257</v>
      </c>
      <c r="B12" s="211">
        <v>5857967</v>
      </c>
      <c r="C12" s="200"/>
      <c r="D12" s="200">
        <v>188793</v>
      </c>
      <c r="E12" s="201">
        <v>3.2228416445500634</v>
      </c>
      <c r="F12" s="200">
        <v>106683</v>
      </c>
      <c r="G12" s="201">
        <v>1.8211608225174365</v>
      </c>
      <c r="H12" s="200">
        <v>854745</v>
      </c>
      <c r="I12" s="201">
        <v>14.591154234907776</v>
      </c>
      <c r="J12" s="200">
        <v>47456</v>
      </c>
      <c r="K12" s="201">
        <v>0.81011040178273452</v>
      </c>
      <c r="L12" s="200">
        <v>107745</v>
      </c>
      <c r="M12" s="201">
        <v>1.83928997892955</v>
      </c>
      <c r="N12" s="200">
        <v>35674</v>
      </c>
      <c r="O12" s="201">
        <v>0.60898260437452101</v>
      </c>
    </row>
    <row r="13" spans="1:16" x14ac:dyDescent="0.25">
      <c r="A13" s="199" t="s">
        <v>258</v>
      </c>
      <c r="B13" s="211">
        <v>5710447</v>
      </c>
      <c r="C13" s="200"/>
      <c r="D13" s="200">
        <v>209588</v>
      </c>
      <c r="E13" s="201">
        <v>3.6702555859462493</v>
      </c>
      <c r="F13" s="200">
        <v>109874</v>
      </c>
      <c r="G13" s="201">
        <v>1.9240875539165321</v>
      </c>
      <c r="H13" s="200">
        <v>810651</v>
      </c>
      <c r="I13" s="201">
        <v>14.195928970183946</v>
      </c>
      <c r="J13" s="200">
        <v>47621</v>
      </c>
      <c r="K13" s="201">
        <v>0.83392771178858682</v>
      </c>
      <c r="L13" s="200">
        <v>108241</v>
      </c>
      <c r="M13" s="201">
        <v>1.8954908433612989</v>
      </c>
      <c r="N13" s="200">
        <v>40833</v>
      </c>
      <c r="O13" s="201">
        <v>0.71505785799255295</v>
      </c>
    </row>
    <row r="14" spans="1:16" x14ac:dyDescent="0.25">
      <c r="A14" s="234" t="s">
        <v>11</v>
      </c>
      <c r="B14" s="235">
        <v>58029147</v>
      </c>
      <c r="C14" s="236"/>
      <c r="D14" s="236">
        <v>1829777</v>
      </c>
      <c r="E14" s="237">
        <v>3.1532033376261759</v>
      </c>
      <c r="F14" s="236">
        <v>1013462</v>
      </c>
      <c r="G14" s="237">
        <v>1.7464706141553314</v>
      </c>
      <c r="H14" s="236">
        <v>8028077</v>
      </c>
      <c r="I14" s="237">
        <v>13.834559725649594</v>
      </c>
      <c r="J14" s="236">
        <v>457794</v>
      </c>
      <c r="K14" s="237">
        <v>0.78890354876317592</v>
      </c>
      <c r="L14" s="236">
        <v>1065569</v>
      </c>
      <c r="M14" s="237">
        <v>1.8362651444798939</v>
      </c>
      <c r="N14" s="236">
        <v>347755</v>
      </c>
      <c r="O14" s="237">
        <v>0.59927642913655099</v>
      </c>
      <c r="P14" s="28"/>
    </row>
    <row r="15" spans="1:16" x14ac:dyDescent="0.25">
      <c r="A15" s="238" t="s">
        <v>12</v>
      </c>
      <c r="B15" s="239">
        <v>5632960</v>
      </c>
      <c r="C15" s="240"/>
      <c r="D15" s="240">
        <v>230947</v>
      </c>
      <c r="E15" s="241">
        <v>4.0999225984207239</v>
      </c>
      <c r="F15" s="240">
        <v>124112</v>
      </c>
      <c r="G15" s="241">
        <v>2.2033176163154011</v>
      </c>
      <c r="H15" s="240">
        <v>784704</v>
      </c>
      <c r="I15" s="241">
        <v>13.930580014770211</v>
      </c>
      <c r="J15" s="240">
        <v>47769</v>
      </c>
      <c r="K15" s="241">
        <v>0.84802661478157126</v>
      </c>
      <c r="L15" s="240">
        <v>96356</v>
      </c>
      <c r="M15" s="241">
        <v>1.71057490200534</v>
      </c>
      <c r="N15" s="240">
        <v>49138</v>
      </c>
      <c r="O15" s="241">
        <v>0.87233000056808496</v>
      </c>
      <c r="P15" s="28"/>
    </row>
    <row r="16" spans="1:16" x14ac:dyDescent="0.25">
      <c r="A16" s="238" t="s">
        <v>13</v>
      </c>
      <c r="B16" s="239">
        <v>3222892</v>
      </c>
      <c r="C16" s="240"/>
      <c r="D16" s="240">
        <v>119243</v>
      </c>
      <c r="E16" s="241">
        <v>3.6998757637550375</v>
      </c>
      <c r="F16" s="240">
        <v>66794</v>
      </c>
      <c r="G16" s="241">
        <v>2.0724864500578986</v>
      </c>
      <c r="H16" s="240">
        <v>503240</v>
      </c>
      <c r="I16" s="241">
        <v>15.614547431313241</v>
      </c>
      <c r="J16" s="240">
        <v>32650</v>
      </c>
      <c r="K16" s="241">
        <v>1.0130652842229897</v>
      </c>
      <c r="L16" s="240">
        <v>67799</v>
      </c>
      <c r="M16" s="241">
        <v>2.1036696234313776</v>
      </c>
      <c r="N16" s="240" t="s">
        <v>46</v>
      </c>
      <c r="O16" s="241" t="s">
        <v>46</v>
      </c>
      <c r="P16" s="28"/>
    </row>
    <row r="17" spans="1:16" x14ac:dyDescent="0.25">
      <c r="A17" s="238" t="s">
        <v>14</v>
      </c>
      <c r="B17" s="239">
        <v>1964209</v>
      </c>
      <c r="C17" s="240"/>
      <c r="D17" s="240">
        <v>74320</v>
      </c>
      <c r="E17" s="241">
        <v>3.7837114074927873</v>
      </c>
      <c r="F17" s="240">
        <v>36741</v>
      </c>
      <c r="G17" s="241">
        <v>1.8705239615539895</v>
      </c>
      <c r="H17" s="240">
        <v>264174</v>
      </c>
      <c r="I17" s="241">
        <v>13.449383441375129</v>
      </c>
      <c r="J17" s="240">
        <v>16763</v>
      </c>
      <c r="K17" s="241">
        <v>0.85342242093382115</v>
      </c>
      <c r="L17" s="240">
        <v>34777</v>
      </c>
      <c r="M17" s="241">
        <v>1.770534601969546</v>
      </c>
      <c r="N17" s="240" t="s">
        <v>46</v>
      </c>
      <c r="O17" s="241" t="s">
        <v>46</v>
      </c>
      <c r="P17" s="28"/>
    </row>
    <row r="18" spans="1:16" x14ac:dyDescent="0.25">
      <c r="A18" s="202" t="s">
        <v>68</v>
      </c>
      <c r="B18" s="212">
        <v>68849208</v>
      </c>
      <c r="C18" s="203"/>
      <c r="D18" s="203">
        <v>2254287</v>
      </c>
      <c r="E18" s="204">
        <v>3.3142922601259652</v>
      </c>
      <c r="F18" s="203">
        <v>1241109</v>
      </c>
      <c r="G18" s="204">
        <v>1.7918144622962686</v>
      </c>
      <c r="H18" s="203">
        <v>9580195</v>
      </c>
      <c r="I18" s="204">
        <v>13.890439375001417</v>
      </c>
      <c r="J18" s="203">
        <v>554976</v>
      </c>
      <c r="K18" s="204">
        <v>0.77557986933002254</v>
      </c>
      <c r="L18" s="203">
        <v>1264501</v>
      </c>
      <c r="M18" s="204">
        <v>1.7226427793378547</v>
      </c>
      <c r="N18" s="205" t="s">
        <v>46</v>
      </c>
      <c r="O18" s="206" t="s">
        <v>46</v>
      </c>
      <c r="P18" s="28"/>
    </row>
    <row r="19" spans="1:16" x14ac:dyDescent="0.25">
      <c r="A19" s="190"/>
      <c r="B19" s="191"/>
      <c r="C19" s="191"/>
      <c r="D19" s="134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</row>
    <row r="20" spans="1:16" s="152" customFormat="1" ht="11.25" x14ac:dyDescent="0.2">
      <c r="A20" s="150" t="s">
        <v>56</v>
      </c>
      <c r="B20" s="150" t="s">
        <v>339</v>
      </c>
      <c r="C20" s="150"/>
    </row>
    <row r="21" spans="1:16" s="152" customFormat="1" ht="11.25" x14ac:dyDescent="0.2">
      <c r="A21" s="150"/>
      <c r="B21" s="207" t="s">
        <v>174</v>
      </c>
      <c r="C21" s="207"/>
    </row>
    <row r="22" spans="1:16" s="47" customFormat="1" x14ac:dyDescent="0.25">
      <c r="A22" s="208"/>
      <c r="B22" s="150" t="s">
        <v>346</v>
      </c>
      <c r="C22" s="150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</row>
    <row r="23" spans="1:16" s="155" customFormat="1" x14ac:dyDescent="0.25">
      <c r="A23" s="208"/>
      <c r="B23" s="150"/>
      <c r="C23" s="150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</row>
    <row r="24" spans="1:16" s="152" customFormat="1" ht="11.25" x14ac:dyDescent="0.2">
      <c r="A24" s="150" t="s">
        <v>57</v>
      </c>
      <c r="B24" s="150" t="s">
        <v>331</v>
      </c>
      <c r="C24" s="150"/>
    </row>
    <row r="25" spans="1:16" s="152" customFormat="1" ht="11.25" x14ac:dyDescent="0.2">
      <c r="A25" s="150"/>
      <c r="B25" s="390" t="s">
        <v>334</v>
      </c>
      <c r="C25" s="150"/>
    </row>
    <row r="26" spans="1:16" s="152" customFormat="1" ht="11.25" x14ac:dyDescent="0.2">
      <c r="A26" s="150"/>
      <c r="B26" s="150" t="s">
        <v>259</v>
      </c>
      <c r="C26" s="150"/>
    </row>
    <row r="27" spans="1:16" s="152" customFormat="1" ht="11.25" x14ac:dyDescent="0.2">
      <c r="B27" s="390" t="s">
        <v>330</v>
      </c>
      <c r="C27" s="150"/>
    </row>
    <row r="28" spans="1:16" x14ac:dyDescent="0.25">
      <c r="A28" s="152"/>
      <c r="B28" s="153" t="s">
        <v>338</v>
      </c>
      <c r="C28" s="150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</row>
    <row r="31" spans="1:16" x14ac:dyDescent="0.25">
      <c r="B31" s="389"/>
    </row>
  </sheetData>
  <mergeCells count="6">
    <mergeCell ref="N3:O3"/>
    <mergeCell ref="D3:E3"/>
    <mergeCell ref="F3:G3"/>
    <mergeCell ref="H3:I3"/>
    <mergeCell ref="J3:K3"/>
    <mergeCell ref="L3:M3"/>
  </mergeCells>
  <hyperlinks>
    <hyperlink ref="B28" r:id="rId1"/>
  </hyperlinks>
  <pageMargins left="0.7" right="0.7" top="0.75" bottom="0.75" header="0.3" footer="0.3"/>
  <pageSetup paperSize="9" scale="80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4D79B"/>
    <pageSetUpPr fitToPage="1"/>
  </sheetPr>
  <dimension ref="A1:Q19"/>
  <sheetViews>
    <sheetView showGridLines="0" zoomScaleNormal="100" workbookViewId="0">
      <selection activeCell="N12" sqref="N12"/>
    </sheetView>
  </sheetViews>
  <sheetFormatPr defaultRowHeight="15" x14ac:dyDescent="0.25"/>
  <cols>
    <col min="1" max="1" width="16" customWidth="1"/>
    <col min="14" max="14" width="9.140625" style="158"/>
    <col min="16" max="16" width="11" bestFit="1" customWidth="1"/>
    <col min="17" max="17" width="9.85546875" bestFit="1" customWidth="1"/>
  </cols>
  <sheetData>
    <row r="1" spans="1:17" s="155" customFormat="1" ht="15.75" x14ac:dyDescent="0.25">
      <c r="A1" s="154" t="s">
        <v>317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224"/>
    </row>
    <row r="2" spans="1:17" ht="18.75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</row>
    <row r="3" spans="1:17" s="147" customFormat="1" ht="22.5" customHeight="1" x14ac:dyDescent="0.25">
      <c r="A3" s="220"/>
      <c r="B3" s="221" t="s">
        <v>60</v>
      </c>
      <c r="C3" s="221" t="s">
        <v>36</v>
      </c>
      <c r="D3" s="221" t="s">
        <v>37</v>
      </c>
      <c r="E3" s="221" t="s">
        <v>38</v>
      </c>
      <c r="F3" s="221" t="s">
        <v>39</v>
      </c>
      <c r="G3" s="221" t="s">
        <v>40</v>
      </c>
      <c r="H3" s="221" t="s">
        <v>41</v>
      </c>
      <c r="I3" s="221" t="s">
        <v>42</v>
      </c>
      <c r="J3" s="221" t="s">
        <v>43</v>
      </c>
      <c r="K3" s="221" t="s">
        <v>44</v>
      </c>
      <c r="L3" s="222" t="s">
        <v>61</v>
      </c>
      <c r="M3" s="222" t="s">
        <v>260</v>
      </c>
      <c r="N3" s="222" t="s">
        <v>316</v>
      </c>
    </row>
    <row r="4" spans="1:17" x14ac:dyDescent="0.25">
      <c r="A4" s="213"/>
      <c r="B4" s="163" t="s">
        <v>50</v>
      </c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  <c r="J4" s="163" t="s">
        <v>50</v>
      </c>
      <c r="K4" s="214" t="s">
        <v>50</v>
      </c>
      <c r="L4" s="214" t="s">
        <v>50</v>
      </c>
      <c r="M4" s="214" t="s">
        <v>50</v>
      </c>
      <c r="N4" s="388" t="s">
        <v>50</v>
      </c>
      <c r="P4" s="244"/>
    </row>
    <row r="5" spans="1:17" s="158" customFormat="1" x14ac:dyDescent="0.25">
      <c r="A5" s="215" t="s">
        <v>54</v>
      </c>
      <c r="B5" s="216">
        <v>3.6</v>
      </c>
      <c r="C5" s="216">
        <v>3.6</v>
      </c>
      <c r="D5" s="217">
        <v>3.5367477021427498</v>
      </c>
      <c r="E5" s="217">
        <v>3.5</v>
      </c>
      <c r="F5" s="217">
        <v>3.4733623196624701</v>
      </c>
      <c r="G5" s="217">
        <v>3.4376499284847601</v>
      </c>
      <c r="H5" s="217">
        <v>3.4031722844391101</v>
      </c>
      <c r="I5" s="217">
        <v>3.4</v>
      </c>
      <c r="J5" s="217">
        <v>3.3</v>
      </c>
      <c r="K5" s="217">
        <v>3.3392697891541139</v>
      </c>
      <c r="L5" s="217">
        <v>3.2</v>
      </c>
      <c r="M5" s="217">
        <v>3.1957253696129784</v>
      </c>
      <c r="N5" s="217">
        <v>3.1532033376261759</v>
      </c>
      <c r="P5" s="378"/>
      <c r="Q5" s="379"/>
    </row>
    <row r="6" spans="1:17" s="158" customFormat="1" x14ac:dyDescent="0.25">
      <c r="A6" s="169" t="s">
        <v>62</v>
      </c>
      <c r="B6" s="218">
        <v>1.5</v>
      </c>
      <c r="C6" s="218">
        <v>1.6</v>
      </c>
      <c r="D6" s="219">
        <v>1.6074056458383199</v>
      </c>
      <c r="E6" s="219">
        <v>1.6</v>
      </c>
      <c r="F6" s="219">
        <v>1.6595692263728701</v>
      </c>
      <c r="G6" s="219">
        <v>1.6810299245425</v>
      </c>
      <c r="H6" s="219">
        <v>1.7112653783168401</v>
      </c>
      <c r="I6" s="219">
        <v>1.7</v>
      </c>
      <c r="J6" s="219">
        <v>1.7</v>
      </c>
      <c r="K6" s="219">
        <v>1.6986848697824126</v>
      </c>
      <c r="L6" s="219">
        <v>1.7</v>
      </c>
      <c r="M6" s="219">
        <v>1.7353098195048378</v>
      </c>
      <c r="N6" s="219">
        <v>1.7464706141553314</v>
      </c>
    </row>
    <row r="7" spans="1:17" s="158" customFormat="1" x14ac:dyDescent="0.25">
      <c r="A7" s="169" t="s">
        <v>270</v>
      </c>
      <c r="B7" s="218"/>
      <c r="C7" s="218"/>
      <c r="D7" s="219">
        <v>1.2891949415788801</v>
      </c>
      <c r="E7" s="219">
        <v>1.3</v>
      </c>
      <c r="F7" s="219">
        <v>1.3487370619322199</v>
      </c>
      <c r="G7" s="219">
        <v>1.3895200320822501</v>
      </c>
      <c r="H7" s="219">
        <v>1.4340748951375299</v>
      </c>
      <c r="I7" s="219">
        <v>1.5</v>
      </c>
      <c r="J7" s="219">
        <v>1.5</v>
      </c>
      <c r="K7" s="219">
        <v>1.5164706566238835</v>
      </c>
      <c r="L7" s="219">
        <v>1.6</v>
      </c>
      <c r="M7" s="219">
        <v>1.7083447519332797</v>
      </c>
      <c r="N7" s="219">
        <v>1.8362651444798939</v>
      </c>
    </row>
    <row r="8" spans="1:17" s="158" customFormat="1" x14ac:dyDescent="0.25">
      <c r="A8" s="169" t="s">
        <v>59</v>
      </c>
      <c r="B8" s="218"/>
      <c r="C8" s="218"/>
      <c r="D8" s="219">
        <v>0.78213005255592905</v>
      </c>
      <c r="E8" s="219">
        <v>0.8</v>
      </c>
      <c r="F8" s="219">
        <v>0.731053535346468</v>
      </c>
      <c r="G8" s="219">
        <v>0.71720398367067495</v>
      </c>
      <c r="H8" s="219">
        <v>0.712081823694237</v>
      </c>
      <c r="I8" s="219">
        <v>0.7</v>
      </c>
      <c r="J8" s="219">
        <v>0.7</v>
      </c>
      <c r="K8" s="219">
        <v>0.70975383602856068</v>
      </c>
      <c r="L8" s="219">
        <v>0.7</v>
      </c>
      <c r="M8" s="219">
        <v>0.75561957133639035</v>
      </c>
      <c r="N8" s="219">
        <v>0.78890354876317592</v>
      </c>
    </row>
    <row r="9" spans="1:17" x14ac:dyDescent="0.25">
      <c r="A9" s="159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59"/>
      <c r="M9" s="159"/>
    </row>
    <row r="10" spans="1:17" s="152" customFormat="1" ht="11.25" x14ac:dyDescent="0.2">
      <c r="A10" s="150" t="s">
        <v>56</v>
      </c>
      <c r="B10" s="150" t="s">
        <v>107</v>
      </c>
    </row>
    <row r="11" spans="1:17" s="152" customFormat="1" ht="11.25" x14ac:dyDescent="0.2">
      <c r="B11" s="150" t="s">
        <v>108</v>
      </c>
    </row>
    <row r="12" spans="1:17" s="152" customFormat="1" ht="11.25" x14ac:dyDescent="0.2">
      <c r="B12" s="420" t="s">
        <v>174</v>
      </c>
      <c r="C12" s="420"/>
      <c r="D12" s="420"/>
      <c r="E12" s="420"/>
      <c r="F12" s="420"/>
      <c r="G12" s="420"/>
      <c r="H12" s="420"/>
      <c r="I12" s="420"/>
      <c r="J12" s="420"/>
      <c r="K12" s="420"/>
    </row>
    <row r="13" spans="1:17" s="152" customFormat="1" ht="11.25" x14ac:dyDescent="0.2">
      <c r="B13" s="420"/>
      <c r="C13" s="420"/>
      <c r="D13" s="420"/>
      <c r="E13" s="420"/>
      <c r="F13" s="420"/>
      <c r="G13" s="420"/>
      <c r="H13" s="420"/>
      <c r="I13" s="420"/>
      <c r="J13" s="420"/>
      <c r="K13" s="420"/>
    </row>
    <row r="14" spans="1:17" s="152" customFormat="1" ht="11.25" x14ac:dyDescent="0.2">
      <c r="B14" s="207"/>
    </row>
    <row r="15" spans="1:17" s="152" customFormat="1" ht="11.25" x14ac:dyDescent="0.2">
      <c r="A15" s="150" t="s">
        <v>57</v>
      </c>
      <c r="B15" s="150" t="s">
        <v>332</v>
      </c>
    </row>
    <row r="17" spans="1:3" x14ac:dyDescent="0.25">
      <c r="A17" s="17"/>
    </row>
    <row r="19" spans="1:3" x14ac:dyDescent="0.25">
      <c r="C19" s="132"/>
    </row>
  </sheetData>
  <mergeCells count="1">
    <mergeCell ref="B12:K13"/>
  </mergeCells>
  <pageMargins left="0.7" right="0.7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4D79B"/>
    <pageSetUpPr fitToPage="1"/>
  </sheetPr>
  <dimension ref="C6:C22"/>
  <sheetViews>
    <sheetView showGridLines="0" zoomScale="90" zoomScaleNormal="90" workbookViewId="0">
      <selection activeCell="R15" sqref="R15"/>
    </sheetView>
  </sheetViews>
  <sheetFormatPr defaultRowHeight="15" x14ac:dyDescent="0.25"/>
  <sheetData>
    <row r="6" s="47" customFormat="1" x14ac:dyDescent="0.25"/>
    <row r="7" s="47" customFormat="1" x14ac:dyDescent="0.25"/>
    <row r="22" spans="3:3" x14ac:dyDescent="0.25">
      <c r="C22" s="132"/>
    </row>
  </sheetData>
  <pageMargins left="0.7" right="0.7" top="0.75" bottom="0.75" header="0.3" footer="0.3"/>
  <pageSetup paperSize="9" scale="8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4D79B"/>
  </sheetPr>
  <dimension ref="A1:K18"/>
  <sheetViews>
    <sheetView workbookViewId="0">
      <selection activeCell="J16" sqref="J16"/>
    </sheetView>
  </sheetViews>
  <sheetFormatPr defaultRowHeight="15" x14ac:dyDescent="0.25"/>
  <cols>
    <col min="1" max="1" width="14.5703125" customWidth="1"/>
  </cols>
  <sheetData>
    <row r="1" spans="1:11" ht="18.75" x14ac:dyDescent="0.3">
      <c r="A1" s="16" t="s">
        <v>130</v>
      </c>
    </row>
    <row r="3" spans="1:11" x14ac:dyDescent="0.25">
      <c r="A3" s="4"/>
      <c r="B3" s="17" t="s">
        <v>60</v>
      </c>
      <c r="C3" s="17" t="s">
        <v>36</v>
      </c>
      <c r="D3" s="17" t="s">
        <v>37</v>
      </c>
      <c r="E3" s="17" t="s">
        <v>38</v>
      </c>
      <c r="F3" s="17" t="s">
        <v>39</v>
      </c>
      <c r="G3" s="17" t="s">
        <v>40</v>
      </c>
      <c r="H3" s="17" t="s">
        <v>41</v>
      </c>
      <c r="I3" s="17" t="s">
        <v>42</v>
      </c>
      <c r="J3" s="17" t="s">
        <v>43</v>
      </c>
      <c r="K3" s="17" t="s">
        <v>44</v>
      </c>
    </row>
    <row r="4" spans="1:11" x14ac:dyDescent="0.25">
      <c r="A4" s="4"/>
    </row>
    <row r="5" spans="1:11" x14ac:dyDescent="0.25">
      <c r="A5" t="s">
        <v>59</v>
      </c>
      <c r="B5" s="31"/>
      <c r="C5" s="31"/>
      <c r="D5" s="32">
        <f>0.00782130052555929*100</f>
        <v>0.78213005255592905</v>
      </c>
      <c r="E5" s="32">
        <v>0.8</v>
      </c>
      <c r="F5" s="32">
        <f>0.00731053535346468*100</f>
        <v>0.731053535346468</v>
      </c>
      <c r="G5" s="32">
        <f>0.00717203983670675*100</f>
        <v>0.71720398367067495</v>
      </c>
      <c r="H5" s="32">
        <f>0.00712081823694237*100</f>
        <v>0.712081823694237</v>
      </c>
      <c r="I5" s="33">
        <v>0.7</v>
      </c>
      <c r="J5" s="32">
        <v>0.7</v>
      </c>
      <c r="K5" s="32">
        <v>0.70975383602856068</v>
      </c>
    </row>
    <row r="6" spans="1:11" x14ac:dyDescent="0.25">
      <c r="B6" s="31"/>
      <c r="C6" s="31"/>
      <c r="D6" s="32"/>
      <c r="E6" s="32"/>
      <c r="F6" s="32"/>
      <c r="G6" s="32"/>
      <c r="H6" s="32"/>
      <c r="I6" s="32"/>
      <c r="J6" s="32"/>
      <c r="K6" s="32"/>
    </row>
    <row r="7" spans="1:11" x14ac:dyDescent="0.25">
      <c r="A7" t="s">
        <v>270</v>
      </c>
      <c r="B7" s="32"/>
      <c r="C7" s="32"/>
      <c r="D7" s="32">
        <f>0.0128919494157888*100</f>
        <v>1.2891949415788801</v>
      </c>
      <c r="E7" s="32">
        <v>1.3</v>
      </c>
      <c r="F7" s="32">
        <f>0.0134873706193222*100</f>
        <v>1.3487370619322199</v>
      </c>
      <c r="G7" s="32">
        <f>0.0138952003208225*100</f>
        <v>1.3895200320822501</v>
      </c>
      <c r="H7" s="32">
        <f>0.0143407489513753*100</f>
        <v>1.4340748951375299</v>
      </c>
      <c r="I7" s="32">
        <v>1.5</v>
      </c>
      <c r="J7" s="32">
        <v>1.5</v>
      </c>
      <c r="K7" s="32">
        <v>1.5164706566238835</v>
      </c>
    </row>
    <row r="8" spans="1:11" x14ac:dyDescent="0.25"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A9" t="s">
        <v>54</v>
      </c>
      <c r="B9" s="31">
        <v>3.6</v>
      </c>
      <c r="C9" s="31">
        <v>3.6</v>
      </c>
      <c r="D9" s="34">
        <f>0.0353674770214275*100</f>
        <v>3.5367477021427498</v>
      </c>
      <c r="E9" s="31">
        <v>3.5</v>
      </c>
      <c r="F9" s="33">
        <f>0.0347336231966247*100</f>
        <v>3.4733623196624701</v>
      </c>
      <c r="G9" s="31">
        <f>0.0343764992848476*100</f>
        <v>3.4376499284847601</v>
      </c>
      <c r="H9" s="32">
        <f>0.0340317228443911*100</f>
        <v>3.4031722844391101</v>
      </c>
      <c r="I9" s="31">
        <v>3.4</v>
      </c>
      <c r="J9" s="31">
        <v>3.3</v>
      </c>
      <c r="K9" s="32">
        <v>3.3392697891541139</v>
      </c>
    </row>
    <row r="10" spans="1:11" x14ac:dyDescent="0.25">
      <c r="B10" s="31"/>
      <c r="C10" s="31"/>
      <c r="D10" s="31"/>
      <c r="E10" s="31"/>
      <c r="F10" s="31"/>
      <c r="G10" s="31"/>
      <c r="H10" s="31"/>
      <c r="I10" s="31"/>
      <c r="J10" s="31"/>
      <c r="K10" s="32"/>
    </row>
    <row r="11" spans="1:11" x14ac:dyDescent="0.25">
      <c r="A11" t="s">
        <v>62</v>
      </c>
      <c r="B11" s="32">
        <v>1.5</v>
      </c>
      <c r="C11" s="32">
        <v>1.6</v>
      </c>
      <c r="D11" s="32">
        <f>0.0160740564583832*100</f>
        <v>1.6074056458383199</v>
      </c>
      <c r="E11" s="32">
        <v>1.6</v>
      </c>
      <c r="F11" s="32">
        <f>0.0165956922637287*100</f>
        <v>1.6595692263728701</v>
      </c>
      <c r="G11" s="32">
        <f>0.016810299245425*100</f>
        <v>1.6810299245425</v>
      </c>
      <c r="H11" s="32">
        <f>0.0171126537831684*100</f>
        <v>1.7112653783168401</v>
      </c>
      <c r="I11" s="32">
        <v>1.7</v>
      </c>
      <c r="J11" s="32">
        <v>1.7</v>
      </c>
      <c r="K11" s="32">
        <v>1.6986848697824126</v>
      </c>
    </row>
    <row r="18" spans="2:1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4D79B"/>
    <pageSetUpPr fitToPage="1"/>
  </sheetPr>
  <dimension ref="A1:O20"/>
  <sheetViews>
    <sheetView showGridLines="0" zoomScaleNormal="100" workbookViewId="0">
      <selection activeCell="L3" sqref="L3"/>
    </sheetView>
  </sheetViews>
  <sheetFormatPr defaultRowHeight="15" x14ac:dyDescent="0.25"/>
  <cols>
    <col min="1" max="1" width="16.28515625" customWidth="1"/>
  </cols>
  <sheetData>
    <row r="1" spans="1:15" s="155" customFormat="1" ht="15.75" x14ac:dyDescent="0.25">
      <c r="A1" s="154" t="s">
        <v>261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224"/>
      <c r="O1" s="224"/>
    </row>
    <row r="3" spans="1:15" s="147" customFormat="1" ht="28.5" customHeight="1" x14ac:dyDescent="0.25">
      <c r="A3" s="247"/>
      <c r="B3" s="221" t="s">
        <v>39</v>
      </c>
      <c r="C3" s="221" t="s">
        <v>40</v>
      </c>
      <c r="D3" s="221" t="s">
        <v>41</v>
      </c>
      <c r="E3" s="221" t="s">
        <v>42</v>
      </c>
      <c r="F3" s="221" t="s">
        <v>43</v>
      </c>
      <c r="G3" s="221" t="s">
        <v>44</v>
      </c>
      <c r="H3" s="221" t="s">
        <v>61</v>
      </c>
      <c r="I3" s="222" t="s">
        <v>260</v>
      </c>
    </row>
    <row r="4" spans="1:15" x14ac:dyDescent="0.25">
      <c r="A4" s="213"/>
      <c r="B4" s="163" t="s">
        <v>50</v>
      </c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</row>
    <row r="5" spans="1:15" ht="17.25" customHeight="1" x14ac:dyDescent="0.25">
      <c r="A5" s="215" t="s">
        <v>54</v>
      </c>
      <c r="B5" s="217">
        <v>4.4247053329378003</v>
      </c>
      <c r="C5" s="217">
        <v>4.3803438931573471</v>
      </c>
      <c r="D5" s="217">
        <v>4.3718090637684073</v>
      </c>
      <c r="E5" s="217">
        <v>4.3572518110161029</v>
      </c>
      <c r="F5" s="217">
        <v>4.2872643793930694</v>
      </c>
      <c r="G5" s="217">
        <v>4.2617247977797392</v>
      </c>
      <c r="H5" s="217">
        <v>4.1423035474750476</v>
      </c>
      <c r="I5" s="217">
        <v>4.0999225984207239</v>
      </c>
    </row>
    <row r="6" spans="1:15" x14ac:dyDescent="0.25">
      <c r="A6" s="169" t="s">
        <v>62</v>
      </c>
      <c r="B6" s="219">
        <v>2.022779448117233</v>
      </c>
      <c r="C6" s="219">
        <v>2.0597931408154881</v>
      </c>
      <c r="D6" s="219">
        <v>2.1026562582364132</v>
      </c>
      <c r="E6" s="219">
        <v>2.147554573920802</v>
      </c>
      <c r="F6" s="219">
        <v>2.1196178046803897</v>
      </c>
      <c r="G6" s="219">
        <v>2.1629780987809779</v>
      </c>
      <c r="H6" s="219">
        <v>2.1642143109875303</v>
      </c>
      <c r="I6" s="219">
        <v>2.2033176163154011</v>
      </c>
    </row>
    <row r="7" spans="1:15" x14ac:dyDescent="0.25">
      <c r="A7" s="169" t="s">
        <v>270</v>
      </c>
      <c r="B7" s="219">
        <v>1.3242136735408072</v>
      </c>
      <c r="C7" s="219">
        <v>1.3727377387806461</v>
      </c>
      <c r="D7" s="219">
        <v>1.422600478251077</v>
      </c>
      <c r="E7" s="219">
        <v>1.4918579524020792</v>
      </c>
      <c r="F7" s="219">
        <v>1.5261275175272488</v>
      </c>
      <c r="G7" s="219">
        <v>1.5933632362619059</v>
      </c>
      <c r="H7" s="219">
        <v>1.6446700108516559</v>
      </c>
      <c r="I7" s="219">
        <v>1.71057490200534</v>
      </c>
    </row>
    <row r="8" spans="1:15" x14ac:dyDescent="0.25">
      <c r="A8" s="169" t="s">
        <v>59</v>
      </c>
      <c r="B8" s="219">
        <v>0.83699293588684787</v>
      </c>
      <c r="C8" s="219">
        <v>0.81839833060424128</v>
      </c>
      <c r="D8" s="219">
        <v>0.80737622662508968</v>
      </c>
      <c r="E8" s="219">
        <v>0.81062867881074829</v>
      </c>
      <c r="F8" s="219">
        <v>0.81829299754277407</v>
      </c>
      <c r="G8" s="219">
        <v>0.83210305364105397</v>
      </c>
      <c r="H8" s="219">
        <v>0.82157191412406771</v>
      </c>
      <c r="I8" s="219">
        <v>0.84802661478157126</v>
      </c>
    </row>
    <row r="10" spans="1:15" s="130" customFormat="1" ht="11.25" x14ac:dyDescent="0.2">
      <c r="A10" s="150" t="s">
        <v>56</v>
      </c>
      <c r="B10" s="150" t="s">
        <v>107</v>
      </c>
      <c r="C10" s="152"/>
      <c r="D10" s="152"/>
      <c r="E10" s="152"/>
      <c r="F10" s="152"/>
      <c r="G10" s="152"/>
    </row>
    <row r="11" spans="1:15" s="130" customFormat="1" ht="11.25" x14ac:dyDescent="0.2">
      <c r="A11" s="152"/>
      <c r="B11" s="150" t="s">
        <v>108</v>
      </c>
      <c r="C11" s="152"/>
      <c r="D11" s="152"/>
      <c r="E11" s="152"/>
      <c r="F11" s="152"/>
      <c r="G11" s="152"/>
    </row>
    <row r="12" spans="1:15" x14ac:dyDescent="0.25">
      <c r="A12" s="152"/>
      <c r="B12" s="420" t="s">
        <v>174</v>
      </c>
      <c r="C12" s="420"/>
      <c r="D12" s="420"/>
      <c r="E12" s="420"/>
      <c r="F12" s="420"/>
      <c r="G12" s="420"/>
    </row>
    <row r="13" spans="1:15" x14ac:dyDescent="0.25">
      <c r="A13" s="152"/>
      <c r="B13" s="420"/>
      <c r="C13" s="420"/>
      <c r="D13" s="420"/>
      <c r="E13" s="420"/>
      <c r="F13" s="420"/>
      <c r="G13" s="420"/>
    </row>
    <row r="14" spans="1:15" x14ac:dyDescent="0.25">
      <c r="A14" s="152"/>
      <c r="B14" s="420"/>
      <c r="C14" s="420"/>
      <c r="D14" s="420"/>
      <c r="E14" s="420"/>
      <c r="F14" s="420"/>
      <c r="G14" s="420"/>
    </row>
    <row r="15" spans="1:15" x14ac:dyDescent="0.25">
      <c r="A15" s="152"/>
      <c r="B15" s="226"/>
      <c r="C15" s="226"/>
      <c r="D15" s="226"/>
      <c r="E15" s="226"/>
      <c r="F15" s="226"/>
      <c r="G15" s="226"/>
    </row>
    <row r="16" spans="1:15" x14ac:dyDescent="0.25">
      <c r="A16" s="150" t="s">
        <v>57</v>
      </c>
      <c r="B16" s="150" t="s">
        <v>175</v>
      </c>
      <c r="C16" s="152"/>
      <c r="D16" s="152"/>
      <c r="E16" s="152"/>
      <c r="F16" s="152"/>
      <c r="G16" s="152"/>
    </row>
    <row r="20" spans="3:3" x14ac:dyDescent="0.25">
      <c r="C20" s="132"/>
    </row>
  </sheetData>
  <mergeCells count="1">
    <mergeCell ref="B12:G14"/>
  </mergeCells>
  <pageMargins left="0.7" right="0.7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4D79B"/>
    <pageSetUpPr fitToPage="1"/>
  </sheetPr>
  <dimension ref="C6:C22"/>
  <sheetViews>
    <sheetView showGridLines="0" zoomScale="90" zoomScaleNormal="90" workbookViewId="0">
      <selection activeCell="Q13" sqref="Q13"/>
    </sheetView>
  </sheetViews>
  <sheetFormatPr defaultRowHeight="15" x14ac:dyDescent="0.25"/>
  <sheetData>
    <row r="6" s="47" customFormat="1" x14ac:dyDescent="0.25"/>
    <row r="7" s="47" customFormat="1" x14ac:dyDescent="0.25"/>
    <row r="22" spans="3:3" x14ac:dyDescent="0.25">
      <c r="C22" s="132"/>
    </row>
  </sheetData>
  <pageMargins left="0.7" right="0.7" top="0.75" bottom="0.75" header="0.3" footer="0.3"/>
  <pageSetup paperSize="9" scale="8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4D79B"/>
  </sheetPr>
  <dimension ref="A1:G11"/>
  <sheetViews>
    <sheetView workbookViewId="0">
      <selection activeCell="J23" sqref="J23"/>
    </sheetView>
  </sheetViews>
  <sheetFormatPr defaultRowHeight="15" x14ac:dyDescent="0.25"/>
  <cols>
    <col min="1" max="1" width="17.42578125" customWidth="1"/>
  </cols>
  <sheetData>
    <row r="1" spans="1:7" ht="18.75" x14ac:dyDescent="0.3">
      <c r="A1" s="16" t="s">
        <v>94</v>
      </c>
    </row>
    <row r="3" spans="1:7" x14ac:dyDescent="0.25">
      <c r="A3" s="4"/>
      <c r="B3" s="17" t="s">
        <v>39</v>
      </c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</row>
    <row r="4" spans="1:7" x14ac:dyDescent="0.25">
      <c r="B4" s="17"/>
      <c r="C4" s="17"/>
      <c r="D4" s="17"/>
      <c r="E4" s="17"/>
      <c r="F4" s="17"/>
      <c r="G4" s="17"/>
    </row>
    <row r="5" spans="1:7" x14ac:dyDescent="0.25">
      <c r="A5" t="s">
        <v>59</v>
      </c>
      <c r="B5" s="32">
        <v>0.83699293588684787</v>
      </c>
      <c r="C5" s="32">
        <v>0.81839833060424128</v>
      </c>
      <c r="D5" s="33">
        <v>0.80737622662508968</v>
      </c>
      <c r="E5" s="33">
        <v>0.81062867881074829</v>
      </c>
      <c r="F5" s="33">
        <v>0.81829299754277407</v>
      </c>
      <c r="G5" s="32">
        <v>0.83210305364105397</v>
      </c>
    </row>
    <row r="6" spans="1:7" x14ac:dyDescent="0.25">
      <c r="B6" s="32"/>
      <c r="C6" s="32"/>
      <c r="D6" s="32"/>
      <c r="E6" s="32"/>
      <c r="F6" s="32"/>
      <c r="G6" s="32"/>
    </row>
    <row r="7" spans="1:7" x14ac:dyDescent="0.25">
      <c r="A7" t="s">
        <v>270</v>
      </c>
      <c r="B7" s="32">
        <v>1.3242136735408072</v>
      </c>
      <c r="C7" s="32">
        <v>1.3727377387806461</v>
      </c>
      <c r="D7" s="32">
        <v>1.422600478251077</v>
      </c>
      <c r="E7" s="32">
        <v>1.4918579524020792</v>
      </c>
      <c r="F7" s="32">
        <v>1.5261275175272488</v>
      </c>
      <c r="G7" s="32">
        <v>1.5933632362619059</v>
      </c>
    </row>
    <row r="8" spans="1:7" x14ac:dyDescent="0.25">
      <c r="B8" s="32"/>
      <c r="C8" s="32"/>
      <c r="D8" s="32"/>
      <c r="E8" s="32"/>
      <c r="F8" s="32"/>
      <c r="G8" s="32"/>
    </row>
    <row r="9" spans="1:7" x14ac:dyDescent="0.25">
      <c r="A9" t="s">
        <v>54</v>
      </c>
      <c r="B9" s="33">
        <v>4.4247053329378003</v>
      </c>
      <c r="C9" s="31">
        <v>4.3803438931573471</v>
      </c>
      <c r="D9" s="32">
        <v>4.3718090637684073</v>
      </c>
      <c r="E9" s="31">
        <v>4.3572518110161029</v>
      </c>
      <c r="F9" s="32">
        <v>4.2872643793930694</v>
      </c>
      <c r="G9" s="32">
        <v>4.2617247977797392</v>
      </c>
    </row>
    <row r="10" spans="1:7" x14ac:dyDescent="0.25">
      <c r="B10" s="31"/>
      <c r="C10" s="31"/>
      <c r="D10" s="31"/>
      <c r="E10" s="31"/>
      <c r="F10" s="31"/>
      <c r="G10" s="32"/>
    </row>
    <row r="11" spans="1:7" x14ac:dyDescent="0.25">
      <c r="A11" t="s">
        <v>62</v>
      </c>
      <c r="B11" s="32">
        <v>2.022779448117233</v>
      </c>
      <c r="C11" s="32">
        <v>2.0597931408154881</v>
      </c>
      <c r="D11" s="32">
        <v>2.1026562582364132</v>
      </c>
      <c r="E11" s="32">
        <v>2.147554573920802</v>
      </c>
      <c r="F11" s="32">
        <v>2.1196178046803897</v>
      </c>
      <c r="G11" s="32">
        <v>2.1629780987809779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4D79B"/>
    <pageSetUpPr fitToPage="1"/>
  </sheetPr>
  <dimension ref="A1:P24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17" customWidth="1"/>
    <col min="12" max="12" width="9.140625" style="158"/>
  </cols>
  <sheetData>
    <row r="1" spans="1:16" s="155" customFormat="1" ht="15.75" x14ac:dyDescent="0.25">
      <c r="A1" s="154" t="s">
        <v>344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24"/>
      <c r="N1" s="224"/>
      <c r="O1" s="224"/>
      <c r="P1" s="224"/>
    </row>
    <row r="3" spans="1:16" s="147" customFormat="1" ht="27" customHeight="1" x14ac:dyDescent="0.25">
      <c r="A3" s="247"/>
      <c r="B3" s="221" t="s">
        <v>37</v>
      </c>
      <c r="C3" s="221" t="s">
        <v>38</v>
      </c>
      <c r="D3" s="221" t="s">
        <v>39</v>
      </c>
      <c r="E3" s="221" t="s">
        <v>40</v>
      </c>
      <c r="F3" s="221" t="s">
        <v>41</v>
      </c>
      <c r="G3" s="221" t="s">
        <v>42</v>
      </c>
      <c r="H3" s="221" t="s">
        <v>43</v>
      </c>
      <c r="I3" s="221" t="s">
        <v>44</v>
      </c>
      <c r="J3" s="222" t="s">
        <v>61</v>
      </c>
      <c r="K3" s="222" t="s">
        <v>260</v>
      </c>
      <c r="L3" s="222" t="s">
        <v>316</v>
      </c>
    </row>
    <row r="4" spans="1:16" x14ac:dyDescent="0.25">
      <c r="A4" s="213"/>
      <c r="B4" s="163" t="s">
        <v>50</v>
      </c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  <c r="J4" s="163" t="s">
        <v>50</v>
      </c>
      <c r="K4" s="163" t="s">
        <v>50</v>
      </c>
      <c r="L4" s="387" t="s">
        <v>50</v>
      </c>
      <c r="N4" s="244"/>
      <c r="O4" s="244"/>
    </row>
    <row r="5" spans="1:16" x14ac:dyDescent="0.25">
      <c r="A5" s="248" t="s">
        <v>54</v>
      </c>
      <c r="B5" s="249">
        <v>4.3</v>
      </c>
      <c r="C5" s="249">
        <v>4.2</v>
      </c>
      <c r="D5" s="249">
        <v>4.2</v>
      </c>
      <c r="E5" s="249">
        <v>4.0999999999999996</v>
      </c>
      <c r="F5" s="249">
        <v>4</v>
      </c>
      <c r="G5" s="249">
        <v>4</v>
      </c>
      <c r="H5" s="249">
        <v>3.9</v>
      </c>
      <c r="I5" s="249">
        <v>3.8757650014199903</v>
      </c>
      <c r="J5" s="249">
        <v>3.8</v>
      </c>
      <c r="K5" s="249">
        <v>3.7539603005160065</v>
      </c>
      <c r="L5" s="391">
        <v>3.6998757637550375</v>
      </c>
      <c r="N5" s="155"/>
      <c r="O5" s="155"/>
      <c r="P5" s="155"/>
    </row>
    <row r="6" spans="1:16" x14ac:dyDescent="0.25">
      <c r="A6" s="250" t="s">
        <v>62</v>
      </c>
      <c r="B6" s="251">
        <v>2</v>
      </c>
      <c r="C6" s="251">
        <v>2</v>
      </c>
      <c r="D6" s="251">
        <v>2</v>
      </c>
      <c r="E6" s="251">
        <v>2</v>
      </c>
      <c r="F6" s="251">
        <v>2.1</v>
      </c>
      <c r="G6" s="251">
        <v>2.1</v>
      </c>
      <c r="H6" s="251">
        <v>2</v>
      </c>
      <c r="I6" s="251">
        <v>2.0247245552622197</v>
      </c>
      <c r="J6" s="251">
        <v>2</v>
      </c>
      <c r="K6" s="251">
        <v>2.0495527739220822</v>
      </c>
      <c r="L6" s="251">
        <v>2.0724864500578986</v>
      </c>
      <c r="N6" s="155"/>
      <c r="O6" s="155"/>
      <c r="P6" s="155"/>
    </row>
    <row r="7" spans="1:16" x14ac:dyDescent="0.25">
      <c r="A7" s="250" t="s">
        <v>270</v>
      </c>
      <c r="B7" s="251">
        <v>1.6</v>
      </c>
      <c r="C7" s="251">
        <v>1.6</v>
      </c>
      <c r="D7" s="251">
        <v>1.7</v>
      </c>
      <c r="E7" s="251">
        <v>1.7</v>
      </c>
      <c r="F7" s="251">
        <v>1.7</v>
      </c>
      <c r="G7" s="251">
        <v>1.8</v>
      </c>
      <c r="H7" s="251">
        <v>1.8</v>
      </c>
      <c r="I7" s="251">
        <v>1.9064184460231899</v>
      </c>
      <c r="J7" s="251">
        <v>2</v>
      </c>
      <c r="K7" s="251">
        <v>2.0282029416707643</v>
      </c>
      <c r="L7" s="251">
        <v>2.1036696234313776</v>
      </c>
      <c r="N7" s="155"/>
      <c r="O7" s="155"/>
      <c r="P7" s="155"/>
    </row>
    <row r="8" spans="1:16" x14ac:dyDescent="0.25">
      <c r="A8" s="250" t="s">
        <v>59</v>
      </c>
      <c r="B8" s="251">
        <v>1</v>
      </c>
      <c r="C8" s="251">
        <v>0.9</v>
      </c>
      <c r="D8" s="251">
        <v>0.9</v>
      </c>
      <c r="E8" s="251">
        <v>0.9</v>
      </c>
      <c r="F8" s="251">
        <v>0.9</v>
      </c>
      <c r="G8" s="251">
        <v>0.9</v>
      </c>
      <c r="H8" s="251">
        <v>0.9</v>
      </c>
      <c r="I8" s="251">
        <v>0.95361989842417494</v>
      </c>
      <c r="J8" s="251">
        <v>1</v>
      </c>
      <c r="K8" s="251">
        <v>0.98837896885912224</v>
      </c>
      <c r="L8" s="251">
        <v>1.0130652842229897</v>
      </c>
      <c r="N8" s="155"/>
      <c r="O8" s="155"/>
      <c r="P8" s="380"/>
    </row>
    <row r="9" spans="1:16" x14ac:dyDescent="0.2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6" s="130" customFormat="1" ht="11.25" x14ac:dyDescent="0.2">
      <c r="A10" s="150" t="s">
        <v>56</v>
      </c>
      <c r="B10" s="150" t="s">
        <v>107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</row>
    <row r="11" spans="1:16" s="130" customFormat="1" ht="11.25" x14ac:dyDescent="0.2">
      <c r="A11" s="152"/>
      <c r="B11" s="150" t="s">
        <v>108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</row>
    <row r="12" spans="1:16" s="130" customFormat="1" ht="11.25" x14ac:dyDescent="0.2">
      <c r="A12" s="152"/>
      <c r="B12" s="420" t="s">
        <v>174</v>
      </c>
      <c r="C12" s="420"/>
      <c r="D12" s="420"/>
      <c r="E12" s="420"/>
      <c r="F12" s="420"/>
      <c r="G12" s="420"/>
      <c r="H12" s="420"/>
      <c r="I12" s="420"/>
      <c r="J12" s="152"/>
      <c r="K12" s="152"/>
      <c r="L12" s="152"/>
    </row>
    <row r="13" spans="1:16" s="130" customFormat="1" ht="11.25" x14ac:dyDescent="0.2">
      <c r="A13" s="152"/>
      <c r="B13" s="420"/>
      <c r="C13" s="420"/>
      <c r="D13" s="420"/>
      <c r="E13" s="420"/>
      <c r="F13" s="420"/>
      <c r="G13" s="420"/>
      <c r="H13" s="420"/>
      <c r="I13" s="420"/>
      <c r="J13" s="152"/>
      <c r="K13" s="152"/>
      <c r="L13" s="152"/>
    </row>
    <row r="14" spans="1:16" s="130" customFormat="1" ht="11.25" x14ac:dyDescent="0.2">
      <c r="A14" s="152"/>
      <c r="B14" s="150"/>
      <c r="C14" s="152"/>
      <c r="D14" s="152"/>
      <c r="E14" s="152"/>
      <c r="F14" s="152"/>
      <c r="G14" s="152"/>
      <c r="H14" s="152"/>
      <c r="I14" s="152"/>
      <c r="J14" s="152"/>
      <c r="K14" s="152"/>
      <c r="L14" s="152"/>
    </row>
    <row r="15" spans="1:16" s="130" customFormat="1" ht="11.25" x14ac:dyDescent="0.2">
      <c r="A15" s="150" t="s">
        <v>57</v>
      </c>
      <c r="B15" s="150" t="s">
        <v>335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6" x14ac:dyDescent="0.25">
      <c r="A16" s="130"/>
      <c r="B16" s="130"/>
      <c r="C16" s="130"/>
      <c r="D16" s="130"/>
      <c r="E16" s="130"/>
      <c r="F16" s="130"/>
      <c r="G16" s="130"/>
      <c r="H16" s="130"/>
      <c r="I16" s="130"/>
    </row>
    <row r="20" spans="3:3" x14ac:dyDescent="0.25">
      <c r="C20" s="132"/>
    </row>
    <row r="24" spans="3:3" x14ac:dyDescent="0.25">
      <c r="C24" s="35"/>
    </row>
  </sheetData>
  <mergeCells count="1">
    <mergeCell ref="B12:I13"/>
  </mergeCells>
  <pageMargins left="0.7" right="0.7" top="0.75" bottom="0.75" header="0.3" footer="0.3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4D79B"/>
    <pageSetUpPr fitToPage="1"/>
  </sheetPr>
  <dimension ref="C6:C22"/>
  <sheetViews>
    <sheetView showGridLines="0" zoomScale="90" zoomScaleNormal="90" workbookViewId="0">
      <selection activeCell="U16" sqref="U16"/>
    </sheetView>
  </sheetViews>
  <sheetFormatPr defaultRowHeight="15" x14ac:dyDescent="0.25"/>
  <sheetData>
    <row r="6" s="47" customFormat="1" x14ac:dyDescent="0.25"/>
    <row r="7" s="47" customFormat="1" x14ac:dyDescent="0.25"/>
    <row r="22" spans="3:3" x14ac:dyDescent="0.25">
      <c r="C22" s="132"/>
    </row>
  </sheetData>
  <pageMargins left="0.7" right="0.7" top="0.75" bottom="0.75" header="0.3" footer="0.3"/>
  <pageSetup paperSize="9" scale="8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4D79B"/>
  </sheetPr>
  <dimension ref="A1:I11"/>
  <sheetViews>
    <sheetView topLeftCell="A4" workbookViewId="0">
      <selection activeCell="A7" sqref="A7"/>
    </sheetView>
  </sheetViews>
  <sheetFormatPr defaultRowHeight="15" x14ac:dyDescent="0.25"/>
  <cols>
    <col min="1" max="1" width="16.140625" customWidth="1"/>
  </cols>
  <sheetData>
    <row r="1" spans="1:9" ht="18.75" x14ac:dyDescent="0.3">
      <c r="A1" s="16" t="s">
        <v>95</v>
      </c>
    </row>
    <row r="3" spans="1:9" x14ac:dyDescent="0.25">
      <c r="A3" s="4"/>
      <c r="B3" s="17" t="s">
        <v>37</v>
      </c>
      <c r="C3" s="17" t="s">
        <v>38</v>
      </c>
      <c r="D3" s="17" t="s">
        <v>39</v>
      </c>
      <c r="E3" s="17" t="s">
        <v>40</v>
      </c>
      <c r="F3" s="17" t="s">
        <v>41</v>
      </c>
      <c r="G3" s="17" t="s">
        <v>42</v>
      </c>
      <c r="H3" s="17" t="s">
        <v>43</v>
      </c>
      <c r="I3" s="17" t="s">
        <v>44</v>
      </c>
    </row>
    <row r="4" spans="1:9" x14ac:dyDescent="0.25"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t="s">
        <v>59</v>
      </c>
      <c r="B5" s="32">
        <v>1</v>
      </c>
      <c r="C5" s="32">
        <v>0.9</v>
      </c>
      <c r="D5" s="32">
        <v>0.9</v>
      </c>
      <c r="E5" s="32">
        <v>0.9</v>
      </c>
      <c r="F5" s="32">
        <v>0.9</v>
      </c>
      <c r="G5" s="32">
        <v>0.9</v>
      </c>
      <c r="H5" s="32">
        <v>0.9</v>
      </c>
      <c r="I5" s="32">
        <f>0.00953619898424175*100</f>
        <v>0.95361989842417494</v>
      </c>
    </row>
    <row r="6" spans="1:9" x14ac:dyDescent="0.25"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t="s">
        <v>270</v>
      </c>
      <c r="B7" s="32">
        <v>1.6</v>
      </c>
      <c r="C7" s="32">
        <v>1.6</v>
      </c>
      <c r="D7" s="32">
        <v>1.7</v>
      </c>
      <c r="E7" s="32">
        <v>1.7</v>
      </c>
      <c r="F7" s="32">
        <v>1.7</v>
      </c>
      <c r="G7" s="32">
        <v>1.8</v>
      </c>
      <c r="H7" s="32">
        <v>1.8</v>
      </c>
      <c r="I7" s="32">
        <f>0.0190641844602319*100</f>
        <v>1.9064184460231899</v>
      </c>
    </row>
    <row r="8" spans="1:9" x14ac:dyDescent="0.25">
      <c r="B8" s="32"/>
      <c r="C8" s="32"/>
      <c r="D8" s="32"/>
      <c r="E8" s="32"/>
      <c r="F8" s="32"/>
      <c r="G8" s="32"/>
      <c r="H8" s="32"/>
      <c r="I8" s="32"/>
    </row>
    <row r="9" spans="1:9" x14ac:dyDescent="0.25">
      <c r="A9" t="s">
        <v>54</v>
      </c>
      <c r="B9" s="32">
        <v>4.3</v>
      </c>
      <c r="C9" s="32">
        <v>4.2</v>
      </c>
      <c r="D9" s="32">
        <v>4.2</v>
      </c>
      <c r="E9" s="32">
        <v>4.0999999999999996</v>
      </c>
      <c r="F9" s="32">
        <v>4</v>
      </c>
      <c r="G9" s="32">
        <v>4</v>
      </c>
      <c r="H9" s="32">
        <v>3.9</v>
      </c>
      <c r="I9" s="32">
        <f>0.0387576500141999*100</f>
        <v>3.8757650014199903</v>
      </c>
    </row>
    <row r="10" spans="1:9" x14ac:dyDescent="0.25">
      <c r="B10" s="32"/>
      <c r="C10" s="32"/>
      <c r="D10" s="32"/>
      <c r="E10" s="32"/>
      <c r="F10" s="32"/>
      <c r="G10" s="32"/>
      <c r="H10" s="32"/>
      <c r="I10" s="32"/>
    </row>
    <row r="11" spans="1:9" x14ac:dyDescent="0.25">
      <c r="A11" t="s">
        <v>62</v>
      </c>
      <c r="B11" s="32">
        <v>2</v>
      </c>
      <c r="C11" s="32">
        <v>2</v>
      </c>
      <c r="D11" s="32">
        <v>2</v>
      </c>
      <c r="E11" s="32">
        <v>2</v>
      </c>
      <c r="F11" s="32">
        <v>2.1</v>
      </c>
      <c r="G11" s="32">
        <v>2.1</v>
      </c>
      <c r="H11" s="32">
        <v>2</v>
      </c>
      <c r="I11" s="32">
        <f>0.0202472455526222*100</f>
        <v>2.0247245552622197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1A78A"/>
    <pageSetUpPr fitToPage="1"/>
  </sheetPr>
  <dimension ref="A1:X42"/>
  <sheetViews>
    <sheetView showGridLines="0" zoomScale="90" zoomScaleNormal="90" workbookViewId="0">
      <selection activeCell="M27" sqref="M27"/>
    </sheetView>
  </sheetViews>
  <sheetFormatPr defaultColWidth="9.140625" defaultRowHeight="15" x14ac:dyDescent="0.25"/>
  <cols>
    <col min="1" max="1" width="48.28515625" style="96" customWidth="1"/>
    <col min="2" max="2" width="14.140625" style="10" customWidth="1"/>
    <col min="3" max="3" width="15.85546875" style="155" customWidth="1"/>
    <col min="4" max="4" width="10.85546875" style="155" customWidth="1"/>
    <col min="5" max="5" width="11.5703125" style="155" customWidth="1"/>
    <col min="6" max="6" width="13" style="155" customWidth="1"/>
    <col min="7" max="7" width="11" style="155" customWidth="1"/>
    <col min="8" max="8" width="10.85546875" style="155" customWidth="1"/>
    <col min="9" max="9" width="16.85546875" style="155" customWidth="1"/>
    <col min="10" max="10" width="13.140625" style="155" customWidth="1"/>
    <col min="11" max="11" width="14" style="155" customWidth="1"/>
    <col min="12" max="16384" width="9.140625" style="47"/>
  </cols>
  <sheetData>
    <row r="1" spans="1:24" ht="15.75" x14ac:dyDescent="0.25">
      <c r="A1" s="154" t="s">
        <v>274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24" x14ac:dyDescent="0.25">
      <c r="H2" s="348"/>
      <c r="I2" s="349"/>
    </row>
    <row r="3" spans="1:24" ht="14.45" customHeight="1" x14ac:dyDescent="0.25">
      <c r="A3" s="311"/>
      <c r="B3" s="409" t="s">
        <v>319</v>
      </c>
      <c r="C3" s="409"/>
      <c r="D3" s="410" t="s">
        <v>347</v>
      </c>
      <c r="E3" s="411"/>
      <c r="F3" s="412" t="s">
        <v>336</v>
      </c>
      <c r="G3" s="412"/>
      <c r="H3" s="410" t="s">
        <v>337</v>
      </c>
      <c r="I3" s="411"/>
      <c r="J3" s="412" t="s">
        <v>277</v>
      </c>
      <c r="K3" s="412"/>
      <c r="L3" s="156"/>
      <c r="M3" s="116"/>
      <c r="N3" s="404"/>
      <c r="O3" s="404"/>
      <c r="P3" s="51"/>
      <c r="Q3" s="403"/>
      <c r="R3" s="403"/>
      <c r="S3" s="116"/>
      <c r="T3" s="403"/>
      <c r="U3" s="403"/>
      <c r="V3" s="116"/>
      <c r="W3" s="403"/>
      <c r="X3" s="403"/>
    </row>
    <row r="4" spans="1:24" x14ac:dyDescent="0.25">
      <c r="A4" s="311"/>
      <c r="B4" s="243" t="s">
        <v>16</v>
      </c>
      <c r="C4" s="243" t="s">
        <v>17</v>
      </c>
      <c r="D4" s="338" t="s">
        <v>16</v>
      </c>
      <c r="E4" s="333" t="s">
        <v>17</v>
      </c>
      <c r="F4" s="243" t="s">
        <v>16</v>
      </c>
      <c r="G4" s="243" t="s">
        <v>17</v>
      </c>
      <c r="H4" s="338" t="s">
        <v>16</v>
      </c>
      <c r="I4" s="324" t="s">
        <v>17</v>
      </c>
      <c r="J4" s="312" t="s">
        <v>16</v>
      </c>
      <c r="K4" s="312" t="s">
        <v>17</v>
      </c>
      <c r="L4" s="116"/>
      <c r="M4" s="116"/>
      <c r="N4" s="117"/>
      <c r="O4" s="117"/>
      <c r="P4" s="51"/>
      <c r="Q4" s="116"/>
      <c r="R4" s="116"/>
      <c r="S4" s="116"/>
      <c r="T4" s="116"/>
      <c r="U4" s="116"/>
      <c r="V4" s="116"/>
      <c r="W4" s="116"/>
      <c r="X4" s="116"/>
    </row>
    <row r="5" spans="1:24" x14ac:dyDescent="0.25">
      <c r="A5" s="311"/>
      <c r="B5" s="313"/>
      <c r="C5" s="313"/>
      <c r="D5" s="339"/>
      <c r="E5" s="334"/>
      <c r="F5" s="313"/>
      <c r="G5" s="313"/>
      <c r="H5" s="339"/>
      <c r="I5" s="325"/>
      <c r="J5" s="314"/>
      <c r="K5" s="314"/>
      <c r="L5" s="56"/>
      <c r="N5" s="48"/>
      <c r="O5" s="48"/>
      <c r="P5" s="52"/>
      <c r="Q5" s="56"/>
      <c r="R5" s="56"/>
      <c r="T5" s="56"/>
      <c r="U5" s="56"/>
      <c r="W5" s="56"/>
      <c r="X5" s="56"/>
    </row>
    <row r="6" spans="1:24" ht="14.45" customHeight="1" x14ac:dyDescent="0.25">
      <c r="A6" s="311" t="s">
        <v>18</v>
      </c>
      <c r="B6" s="315">
        <v>8866101</v>
      </c>
      <c r="C6" s="315">
        <v>10858645</v>
      </c>
      <c r="D6" s="340"/>
      <c r="E6" s="326"/>
      <c r="F6" s="315">
        <v>451239</v>
      </c>
      <c r="G6" s="315">
        <v>573635</v>
      </c>
      <c r="H6" s="340">
        <v>329115</v>
      </c>
      <c r="I6" s="326">
        <v>321014</v>
      </c>
      <c r="J6" s="316"/>
      <c r="K6" s="316"/>
      <c r="L6" s="56"/>
      <c r="M6" s="56"/>
      <c r="O6" s="56"/>
      <c r="P6" s="56"/>
    </row>
    <row r="7" spans="1:24" ht="14.45" customHeight="1" x14ac:dyDescent="0.25">
      <c r="A7" s="311"/>
      <c r="B7" s="317"/>
      <c r="C7" s="317"/>
      <c r="D7" s="341"/>
      <c r="E7" s="327"/>
      <c r="F7" s="317"/>
      <c r="G7" s="317"/>
      <c r="H7" s="341"/>
      <c r="I7" s="327"/>
      <c r="J7" s="316"/>
      <c r="K7" s="316"/>
      <c r="L7" s="56"/>
      <c r="O7" s="56"/>
      <c r="P7" s="56"/>
      <c r="Q7" s="56"/>
      <c r="R7" s="56"/>
      <c r="T7" s="56"/>
      <c r="U7" s="56"/>
      <c r="W7" s="56"/>
      <c r="X7" s="56"/>
    </row>
    <row r="8" spans="1:24" ht="14.45" customHeight="1" x14ac:dyDescent="0.25">
      <c r="A8" s="318" t="s">
        <v>19</v>
      </c>
      <c r="B8" s="319">
        <v>811101</v>
      </c>
      <c r="C8" s="319">
        <v>607701</v>
      </c>
      <c r="D8" s="342"/>
      <c r="E8" s="328"/>
      <c r="F8" s="319">
        <v>45283</v>
      </c>
      <c r="G8" s="319">
        <v>33884</v>
      </c>
      <c r="H8" s="342">
        <v>24750</v>
      </c>
      <c r="I8" s="328">
        <v>17765</v>
      </c>
      <c r="J8" s="320"/>
      <c r="K8" s="320"/>
      <c r="L8" s="56"/>
      <c r="M8" s="56"/>
      <c r="O8" s="56"/>
      <c r="P8" s="56"/>
      <c r="Q8" s="56"/>
      <c r="R8" s="56"/>
      <c r="T8" s="56"/>
      <c r="U8" s="56"/>
      <c r="W8" s="56"/>
      <c r="X8" s="56"/>
    </row>
    <row r="9" spans="1:24" ht="14.45" customHeight="1" x14ac:dyDescent="0.25">
      <c r="A9" s="352" t="s">
        <v>98</v>
      </c>
      <c r="B9" s="353">
        <v>263513</v>
      </c>
      <c r="C9" s="353">
        <v>132803</v>
      </c>
      <c r="D9" s="354"/>
      <c r="E9" s="355"/>
      <c r="F9" s="353">
        <v>14620</v>
      </c>
      <c r="G9" s="353">
        <v>7779</v>
      </c>
      <c r="H9" s="354">
        <v>9798</v>
      </c>
      <c r="I9" s="355">
        <v>4464</v>
      </c>
      <c r="J9" s="353"/>
      <c r="K9" s="353"/>
      <c r="L9" s="56"/>
      <c r="M9" s="56"/>
      <c r="O9" s="56"/>
      <c r="P9" s="56"/>
      <c r="Q9" s="56"/>
      <c r="R9" s="56"/>
      <c r="T9" s="56"/>
      <c r="U9" s="56"/>
      <c r="W9" s="56"/>
      <c r="X9" s="56"/>
    </row>
    <row r="10" spans="1:24" ht="14.45" customHeight="1" x14ac:dyDescent="0.25">
      <c r="A10" s="356" t="s">
        <v>99</v>
      </c>
      <c r="B10" s="357">
        <v>103758</v>
      </c>
      <c r="C10" s="357">
        <v>101922</v>
      </c>
      <c r="D10" s="358"/>
      <c r="E10" s="359"/>
      <c r="F10" s="357">
        <v>5960</v>
      </c>
      <c r="G10" s="357">
        <v>5688</v>
      </c>
      <c r="H10" s="358">
        <v>1039</v>
      </c>
      <c r="I10" s="359">
        <v>1169</v>
      </c>
      <c r="J10" s="357"/>
      <c r="K10" s="357"/>
      <c r="L10" s="56"/>
      <c r="M10" s="56"/>
      <c r="O10" s="56"/>
      <c r="P10" s="56"/>
      <c r="Q10" s="56"/>
      <c r="R10" s="56"/>
      <c r="T10" s="56"/>
      <c r="U10" s="56"/>
      <c r="W10" s="56"/>
      <c r="X10" s="56"/>
    </row>
    <row r="11" spans="1:24" ht="14.45" customHeight="1" x14ac:dyDescent="0.25">
      <c r="A11" s="360" t="s">
        <v>172</v>
      </c>
      <c r="B11" s="361">
        <v>443830</v>
      </c>
      <c r="C11" s="361">
        <v>372976</v>
      </c>
      <c r="D11" s="362"/>
      <c r="E11" s="363"/>
      <c r="F11" s="361">
        <v>24703</v>
      </c>
      <c r="G11" s="361">
        <v>20417</v>
      </c>
      <c r="H11" s="362">
        <v>13913</v>
      </c>
      <c r="I11" s="363">
        <v>12132</v>
      </c>
      <c r="J11" s="361"/>
      <c r="K11" s="361"/>
      <c r="L11" s="56"/>
      <c r="M11" s="56"/>
      <c r="O11" s="56"/>
      <c r="P11" s="56"/>
      <c r="Q11" s="56"/>
      <c r="R11" s="56"/>
      <c r="T11" s="56"/>
      <c r="U11" s="56"/>
      <c r="W11" s="56"/>
      <c r="X11" s="56"/>
    </row>
    <row r="12" spans="1:24" ht="14.45" customHeight="1" x14ac:dyDescent="0.25">
      <c r="A12" s="159"/>
      <c r="B12" s="329"/>
      <c r="C12" s="265"/>
      <c r="D12" s="343"/>
      <c r="E12" s="330"/>
      <c r="F12" s="265"/>
      <c r="G12" s="265"/>
      <c r="H12" s="350"/>
      <c r="I12" s="337"/>
      <c r="J12" s="173"/>
      <c r="K12" s="173"/>
      <c r="L12" s="56"/>
      <c r="M12" s="56"/>
      <c r="O12" s="56"/>
      <c r="P12" s="56"/>
      <c r="Q12" s="56"/>
      <c r="R12" s="56"/>
      <c r="T12" s="56"/>
      <c r="U12" s="56"/>
      <c r="W12" s="56"/>
      <c r="X12" s="56"/>
    </row>
    <row r="13" spans="1:24" ht="14.45" customHeight="1" x14ac:dyDescent="0.25">
      <c r="A13" s="321" t="s">
        <v>173</v>
      </c>
      <c r="B13" s="265"/>
      <c r="C13" s="265"/>
      <c r="D13" s="343"/>
      <c r="E13" s="330"/>
      <c r="F13" s="265"/>
      <c r="G13" s="265"/>
      <c r="H13" s="343"/>
      <c r="I13" s="330"/>
      <c r="J13" s="173"/>
      <c r="K13" s="173"/>
      <c r="L13" s="56"/>
      <c r="M13" s="56"/>
      <c r="O13" s="56"/>
      <c r="P13" s="56"/>
      <c r="Q13" s="56"/>
      <c r="R13" s="56"/>
      <c r="T13" s="56"/>
      <c r="U13" s="56"/>
      <c r="W13" s="56"/>
      <c r="X13" s="56"/>
    </row>
    <row r="14" spans="1:24" ht="14.45" customHeight="1" x14ac:dyDescent="0.25">
      <c r="A14" s="364" t="s">
        <v>100</v>
      </c>
      <c r="B14" s="365">
        <v>39801</v>
      </c>
      <c r="C14" s="365">
        <v>25990</v>
      </c>
      <c r="D14" s="366"/>
      <c r="E14" s="367"/>
      <c r="F14" s="365">
        <v>1806</v>
      </c>
      <c r="G14" s="365">
        <v>1261</v>
      </c>
      <c r="H14" s="366">
        <v>1301</v>
      </c>
      <c r="I14" s="367">
        <v>662</v>
      </c>
      <c r="J14" s="365"/>
      <c r="K14" s="365"/>
      <c r="L14" s="56"/>
      <c r="M14" s="8"/>
      <c r="N14" s="28"/>
      <c r="O14" s="56"/>
      <c r="P14" s="56"/>
      <c r="Q14" s="56"/>
      <c r="R14" s="56"/>
      <c r="T14" s="56"/>
      <c r="U14" s="56"/>
      <c r="W14" s="56"/>
      <c r="X14" s="56"/>
    </row>
    <row r="15" spans="1:24" ht="14.45" customHeight="1" x14ac:dyDescent="0.25">
      <c r="A15" s="368" t="s">
        <v>101</v>
      </c>
      <c r="B15" s="369">
        <v>101801</v>
      </c>
      <c r="C15" s="369">
        <v>55755</v>
      </c>
      <c r="D15" s="370"/>
      <c r="E15" s="371"/>
      <c r="F15" s="369">
        <v>6225</v>
      </c>
      <c r="G15" s="369">
        <v>3549</v>
      </c>
      <c r="H15" s="370">
        <v>3924</v>
      </c>
      <c r="I15" s="371">
        <v>2035</v>
      </c>
      <c r="J15" s="369"/>
      <c r="K15" s="369"/>
      <c r="L15" s="56"/>
      <c r="M15" s="8"/>
      <c r="N15" s="28"/>
      <c r="O15" s="56"/>
      <c r="P15" s="56"/>
      <c r="Q15" s="56"/>
      <c r="R15" s="56"/>
      <c r="T15" s="56"/>
      <c r="U15" s="56"/>
      <c r="W15" s="56"/>
      <c r="X15" s="56"/>
    </row>
    <row r="16" spans="1:24" ht="14.45" customHeight="1" x14ac:dyDescent="0.25">
      <c r="A16" s="372" t="s">
        <v>102</v>
      </c>
      <c r="B16" s="373">
        <v>90111</v>
      </c>
      <c r="C16" s="373">
        <v>79643</v>
      </c>
      <c r="D16" s="374"/>
      <c r="E16" s="375"/>
      <c r="F16" s="373">
        <v>5176</v>
      </c>
      <c r="G16" s="373">
        <v>4254</v>
      </c>
      <c r="H16" s="374">
        <v>2397</v>
      </c>
      <c r="I16" s="375">
        <v>2593</v>
      </c>
      <c r="J16" s="373"/>
      <c r="K16" s="373"/>
      <c r="L16" s="56"/>
      <c r="M16" s="8"/>
      <c r="N16" s="8"/>
      <c r="O16" s="8"/>
      <c r="P16" s="8"/>
      <c r="Q16" s="8"/>
      <c r="R16" s="8"/>
      <c r="S16" s="28"/>
      <c r="T16" s="8"/>
      <c r="U16" s="8"/>
      <c r="V16" s="28"/>
      <c r="W16" s="8"/>
      <c r="X16" s="8"/>
    </row>
    <row r="17" spans="1:24" ht="23.25" customHeight="1" x14ac:dyDescent="0.25">
      <c r="A17" s="322" t="s">
        <v>20</v>
      </c>
      <c r="B17" s="323">
        <v>45645</v>
      </c>
      <c r="C17" s="323">
        <v>37398</v>
      </c>
      <c r="D17" s="344"/>
      <c r="E17" s="331"/>
      <c r="F17" s="323">
        <v>2552</v>
      </c>
      <c r="G17" s="323">
        <v>2222</v>
      </c>
      <c r="H17" s="344">
        <v>1430</v>
      </c>
      <c r="I17" s="331">
        <v>1347</v>
      </c>
      <c r="J17" s="323"/>
      <c r="K17" s="323"/>
      <c r="L17" s="56"/>
      <c r="M17" s="8"/>
      <c r="N17" s="28"/>
      <c r="O17" s="8"/>
      <c r="P17" s="8"/>
      <c r="Q17" s="56"/>
      <c r="R17" s="56"/>
      <c r="T17" s="56"/>
      <c r="U17" s="56"/>
      <c r="W17" s="56"/>
      <c r="X17" s="56"/>
    </row>
    <row r="18" spans="1:24" ht="14.45" customHeight="1" x14ac:dyDescent="0.25">
      <c r="A18" s="169" t="s">
        <v>21</v>
      </c>
      <c r="B18" s="170">
        <v>3487</v>
      </c>
      <c r="C18" s="170">
        <v>8788</v>
      </c>
      <c r="D18" s="345"/>
      <c r="E18" s="335"/>
      <c r="F18" s="170">
        <v>76</v>
      </c>
      <c r="G18" s="170">
        <v>139</v>
      </c>
      <c r="H18" s="346">
        <v>27</v>
      </c>
      <c r="I18" s="332">
        <v>30</v>
      </c>
      <c r="J18" s="170"/>
      <c r="K18" s="170"/>
      <c r="L18" s="56"/>
      <c r="M18" s="56"/>
      <c r="O18" s="56"/>
      <c r="P18" s="56"/>
      <c r="W18" s="56"/>
      <c r="X18" s="56"/>
    </row>
    <row r="19" spans="1:24" ht="14.45" customHeight="1" x14ac:dyDescent="0.25">
      <c r="A19" s="311"/>
      <c r="B19" s="317"/>
      <c r="C19" s="317"/>
      <c r="D19" s="341"/>
      <c r="E19" s="327"/>
      <c r="F19" s="265"/>
      <c r="G19" s="265"/>
      <c r="H19" s="341"/>
      <c r="I19" s="327"/>
      <c r="J19" s="173"/>
      <c r="K19" s="173"/>
      <c r="L19" s="56"/>
      <c r="M19" s="56"/>
      <c r="O19" s="56"/>
      <c r="P19" s="56"/>
      <c r="Q19" s="56"/>
      <c r="R19" s="56"/>
      <c r="T19" s="56"/>
      <c r="U19" s="56"/>
      <c r="W19" s="56"/>
      <c r="X19" s="56"/>
    </row>
    <row r="20" spans="1:24" x14ac:dyDescent="0.25">
      <c r="A20" s="259" t="s">
        <v>22</v>
      </c>
      <c r="B20" s="170">
        <v>1077872</v>
      </c>
      <c r="C20" s="170">
        <v>1094636</v>
      </c>
      <c r="D20" s="346"/>
      <c r="E20" s="332"/>
      <c r="F20" s="170">
        <v>38803</v>
      </c>
      <c r="G20" s="170">
        <v>35108</v>
      </c>
      <c r="H20" s="346">
        <v>37057</v>
      </c>
      <c r="I20" s="332">
        <v>39716</v>
      </c>
      <c r="J20" s="170"/>
      <c r="K20" s="170"/>
      <c r="L20" s="56"/>
      <c r="M20" s="56"/>
      <c r="O20" s="56"/>
      <c r="P20" s="56"/>
      <c r="Q20" s="56"/>
      <c r="R20" s="56"/>
      <c r="T20" s="56"/>
      <c r="U20" s="56"/>
      <c r="W20" s="56"/>
      <c r="X20" s="56"/>
    </row>
    <row r="21" spans="1:24" x14ac:dyDescent="0.25">
      <c r="A21" s="169" t="s">
        <v>23</v>
      </c>
      <c r="B21" s="170">
        <v>102306</v>
      </c>
      <c r="C21" s="170">
        <v>71103</v>
      </c>
      <c r="D21" s="346"/>
      <c r="E21" s="332"/>
      <c r="F21" s="170">
        <v>3213</v>
      </c>
      <c r="G21" s="170">
        <v>2065</v>
      </c>
      <c r="H21" s="346">
        <v>2977</v>
      </c>
      <c r="I21" s="332">
        <v>2259</v>
      </c>
      <c r="J21" s="170"/>
      <c r="K21" s="170"/>
      <c r="L21" s="56"/>
      <c r="M21" s="56"/>
      <c r="O21" s="56"/>
      <c r="P21" s="56"/>
      <c r="Q21" s="56"/>
      <c r="R21" s="56"/>
      <c r="T21" s="56"/>
      <c r="U21" s="56"/>
      <c r="W21" s="56"/>
      <c r="X21" s="56"/>
    </row>
    <row r="22" spans="1:24" x14ac:dyDescent="0.25">
      <c r="A22" s="169" t="s">
        <v>24</v>
      </c>
      <c r="B22" s="170">
        <v>61030</v>
      </c>
      <c r="C22" s="170">
        <v>52114</v>
      </c>
      <c r="D22" s="346"/>
      <c r="E22" s="332"/>
      <c r="F22" s="170">
        <v>2458</v>
      </c>
      <c r="G22" s="170">
        <v>2031</v>
      </c>
      <c r="H22" s="346">
        <v>1988</v>
      </c>
      <c r="I22" s="332">
        <v>1959</v>
      </c>
      <c r="J22" s="170"/>
      <c r="K22" s="170"/>
      <c r="L22" s="56"/>
      <c r="M22" s="56"/>
      <c r="O22" s="56"/>
      <c r="P22" s="56"/>
      <c r="R22" s="56"/>
      <c r="U22" s="56"/>
      <c r="W22" s="56"/>
      <c r="X22" s="56"/>
    </row>
    <row r="23" spans="1:24" x14ac:dyDescent="0.25">
      <c r="A23" s="169" t="s">
        <v>25</v>
      </c>
      <c r="B23" s="170">
        <v>1222</v>
      </c>
      <c r="C23" s="170">
        <v>205821</v>
      </c>
      <c r="D23" s="346"/>
      <c r="E23" s="332"/>
      <c r="F23" s="170">
        <v>41</v>
      </c>
      <c r="G23" s="170">
        <v>4381</v>
      </c>
      <c r="H23" s="346">
        <v>25</v>
      </c>
      <c r="I23" s="332">
        <v>7898</v>
      </c>
      <c r="J23" s="170"/>
      <c r="K23" s="170"/>
      <c r="L23" s="56"/>
      <c r="M23" s="56"/>
      <c r="O23" s="56"/>
      <c r="P23" s="56"/>
      <c r="Q23" s="56"/>
      <c r="T23" s="56"/>
      <c r="W23" s="56"/>
      <c r="X23" s="56"/>
    </row>
    <row r="24" spans="1:24" x14ac:dyDescent="0.25">
      <c r="A24" s="169" t="s">
        <v>26</v>
      </c>
      <c r="B24" s="170">
        <v>57410</v>
      </c>
      <c r="C24" s="170">
        <v>17913</v>
      </c>
      <c r="D24" s="346"/>
      <c r="E24" s="332"/>
      <c r="F24" s="170">
        <v>3066</v>
      </c>
      <c r="G24" s="170">
        <v>1086</v>
      </c>
      <c r="H24" s="346">
        <v>2070</v>
      </c>
      <c r="I24" s="332">
        <v>589</v>
      </c>
      <c r="J24" s="170"/>
      <c r="K24" s="170"/>
      <c r="L24" s="56"/>
      <c r="M24" s="56"/>
      <c r="O24" s="56"/>
      <c r="P24" s="56"/>
      <c r="Q24" s="56"/>
      <c r="T24" s="56"/>
      <c r="W24" s="56"/>
      <c r="X24" s="56"/>
    </row>
    <row r="25" spans="1:24" x14ac:dyDescent="0.25">
      <c r="A25" s="311"/>
      <c r="B25" s="317"/>
      <c r="C25" s="317"/>
      <c r="D25" s="341"/>
      <c r="E25" s="327"/>
      <c r="F25" s="317"/>
      <c r="G25" s="317"/>
      <c r="H25" s="341"/>
      <c r="I25" s="327"/>
      <c r="J25" s="173"/>
      <c r="K25" s="173"/>
      <c r="L25" s="56"/>
      <c r="M25" s="56"/>
      <c r="O25" s="56"/>
      <c r="P25" s="56"/>
      <c r="Q25" s="56"/>
      <c r="R25" s="56"/>
      <c r="T25" s="56"/>
      <c r="U25" s="56"/>
      <c r="W25" s="56"/>
      <c r="X25" s="56"/>
    </row>
    <row r="26" spans="1:24" x14ac:dyDescent="0.25">
      <c r="A26" s="259" t="s">
        <v>27</v>
      </c>
      <c r="B26" s="170">
        <v>204516</v>
      </c>
      <c r="C26" s="170">
        <v>247691</v>
      </c>
      <c r="D26" s="346"/>
      <c r="E26" s="332"/>
      <c r="F26" s="385">
        <v>9466</v>
      </c>
      <c r="G26" s="385">
        <v>12275</v>
      </c>
      <c r="H26" s="346">
        <v>4860</v>
      </c>
      <c r="I26" s="332">
        <v>6104</v>
      </c>
      <c r="J26" s="170"/>
      <c r="K26" s="170"/>
      <c r="L26" s="56"/>
      <c r="M26" s="56"/>
      <c r="O26" s="56"/>
      <c r="P26" s="56"/>
      <c r="Q26" s="56"/>
      <c r="R26" s="56"/>
      <c r="T26" s="56"/>
      <c r="U26" s="56"/>
      <c r="W26" s="56"/>
      <c r="X26" s="56"/>
    </row>
    <row r="27" spans="1:24" x14ac:dyDescent="0.25">
      <c r="A27" s="259" t="s">
        <v>28</v>
      </c>
      <c r="B27" s="170">
        <v>816983</v>
      </c>
      <c r="C27" s="170">
        <v>834702</v>
      </c>
      <c r="D27" s="346"/>
      <c r="E27" s="332"/>
      <c r="F27" s="385">
        <v>48791</v>
      </c>
      <c r="G27" s="385">
        <v>50377</v>
      </c>
      <c r="H27" s="346">
        <v>29006</v>
      </c>
      <c r="I27" s="332">
        <v>30531</v>
      </c>
      <c r="J27" s="170"/>
      <c r="K27" s="170"/>
      <c r="L27" s="56"/>
      <c r="M27" s="56"/>
      <c r="O27" s="56"/>
      <c r="P27" s="56"/>
      <c r="Q27" s="56"/>
      <c r="R27" s="56"/>
      <c r="T27" s="56"/>
      <c r="U27" s="56"/>
      <c r="W27" s="56"/>
      <c r="X27" s="56"/>
    </row>
    <row r="28" spans="1:24" x14ac:dyDescent="0.25">
      <c r="A28" s="259" t="s">
        <v>29</v>
      </c>
      <c r="B28" s="170">
        <v>1226652</v>
      </c>
      <c r="C28" s="170">
        <v>1256672</v>
      </c>
      <c r="D28" s="346"/>
      <c r="E28" s="332"/>
      <c r="F28" s="385">
        <v>57510</v>
      </c>
      <c r="G28" s="385">
        <v>59544</v>
      </c>
      <c r="H28" s="346">
        <v>41037</v>
      </c>
      <c r="I28" s="332">
        <v>40844</v>
      </c>
      <c r="J28" s="170"/>
      <c r="K28" s="170"/>
      <c r="L28" s="56"/>
      <c r="M28" s="56"/>
      <c r="O28" s="56"/>
      <c r="P28" s="56"/>
      <c r="Q28" s="56"/>
      <c r="R28" s="56"/>
      <c r="T28" s="56"/>
      <c r="U28" s="56"/>
      <c r="W28" s="56"/>
      <c r="X28" s="56"/>
    </row>
    <row r="29" spans="1:24" x14ac:dyDescent="0.25">
      <c r="A29" s="259" t="s">
        <v>30</v>
      </c>
      <c r="B29" s="170">
        <v>516800</v>
      </c>
      <c r="C29" s="170">
        <v>692074</v>
      </c>
      <c r="D29" s="346"/>
      <c r="E29" s="332"/>
      <c r="F29" s="385">
        <v>29626</v>
      </c>
      <c r="G29" s="385">
        <v>39081</v>
      </c>
      <c r="H29" s="346">
        <v>71878</v>
      </c>
      <c r="I29" s="332">
        <v>60416</v>
      </c>
      <c r="J29" s="170"/>
      <c r="K29" s="170"/>
      <c r="L29" s="56"/>
      <c r="M29" s="56"/>
      <c r="O29" s="56"/>
      <c r="P29" s="56"/>
      <c r="Q29" s="56"/>
      <c r="R29" s="56"/>
      <c r="T29" s="56"/>
      <c r="U29" s="56"/>
      <c r="W29" s="56"/>
      <c r="X29" s="56"/>
    </row>
    <row r="30" spans="1:24" x14ac:dyDescent="0.25">
      <c r="A30" s="259" t="s">
        <v>31</v>
      </c>
      <c r="B30" s="170">
        <v>615603</v>
      </c>
      <c r="C30" s="170">
        <v>633591</v>
      </c>
      <c r="D30" s="346"/>
      <c r="E30" s="332"/>
      <c r="F30" s="385">
        <v>33209</v>
      </c>
      <c r="G30" s="385">
        <v>33733</v>
      </c>
      <c r="H30" s="346">
        <v>21447</v>
      </c>
      <c r="I30" s="332">
        <v>20306</v>
      </c>
      <c r="J30" s="170"/>
      <c r="K30" s="170"/>
      <c r="L30" s="56"/>
      <c r="M30" s="56"/>
      <c r="O30" s="56"/>
      <c r="P30" s="56"/>
      <c r="Q30" s="56"/>
      <c r="R30" s="56"/>
      <c r="T30" s="56"/>
      <c r="U30" s="56"/>
      <c r="W30" s="56"/>
      <c r="X30" s="56"/>
    </row>
    <row r="31" spans="1:24" x14ac:dyDescent="0.25">
      <c r="A31" s="259" t="s">
        <v>32</v>
      </c>
      <c r="B31" s="170">
        <v>3547442</v>
      </c>
      <c r="C31" s="170">
        <v>5445392</v>
      </c>
      <c r="D31" s="347"/>
      <c r="E31" s="336"/>
      <c r="F31" s="385">
        <v>185923</v>
      </c>
      <c r="G31" s="385">
        <v>307272</v>
      </c>
      <c r="H31" s="346">
        <v>97623</v>
      </c>
      <c r="I31" s="332">
        <v>103955</v>
      </c>
      <c r="J31" s="170"/>
      <c r="K31" s="170"/>
      <c r="L31" s="56"/>
      <c r="M31" s="56"/>
      <c r="O31" s="56"/>
      <c r="P31" s="56"/>
    </row>
    <row r="32" spans="1:24" x14ac:dyDescent="0.25">
      <c r="A32" s="306"/>
      <c r="B32" s="129"/>
      <c r="C32" s="129"/>
      <c r="D32" s="308"/>
      <c r="E32" s="308"/>
      <c r="F32" s="307"/>
      <c r="G32" s="307"/>
      <c r="H32" s="307"/>
      <c r="I32" s="307"/>
      <c r="J32" s="307"/>
      <c r="K32" s="307"/>
      <c r="L32" s="56"/>
      <c r="M32" s="56"/>
      <c r="O32" s="56"/>
      <c r="P32" s="56"/>
    </row>
    <row r="33" spans="1:16" s="130" customFormat="1" ht="11.25" x14ac:dyDescent="0.2">
      <c r="A33" s="309" t="s">
        <v>33</v>
      </c>
      <c r="B33" s="395" t="s">
        <v>70</v>
      </c>
      <c r="C33" s="396"/>
      <c r="D33" s="396"/>
      <c r="E33" s="396"/>
      <c r="F33" s="396"/>
      <c r="G33" s="396"/>
      <c r="H33" s="396"/>
      <c r="I33" s="396"/>
      <c r="J33" s="396"/>
      <c r="K33" s="396"/>
      <c r="L33" s="351"/>
      <c r="M33" s="351"/>
      <c r="O33" s="351"/>
      <c r="P33" s="351"/>
    </row>
    <row r="34" spans="1:16" s="130" customFormat="1" ht="11.25" x14ac:dyDescent="0.2">
      <c r="A34" s="310"/>
      <c r="B34" s="395" t="s">
        <v>313</v>
      </c>
      <c r="C34" s="397"/>
      <c r="D34" s="397"/>
      <c r="E34" s="397"/>
      <c r="F34" s="397"/>
      <c r="G34" s="397"/>
      <c r="H34" s="397"/>
      <c r="I34" s="397"/>
      <c r="J34" s="397"/>
      <c r="K34" s="397"/>
    </row>
    <row r="35" spans="1:16" s="130" customFormat="1" ht="11.25" x14ac:dyDescent="0.2">
      <c r="A35" s="310"/>
      <c r="B35" s="398" t="s">
        <v>314</v>
      </c>
      <c r="C35" s="397"/>
      <c r="D35" s="397"/>
      <c r="E35" s="397"/>
      <c r="F35" s="397"/>
      <c r="G35" s="397"/>
      <c r="H35" s="397"/>
      <c r="I35" s="397"/>
      <c r="J35" s="397"/>
      <c r="K35" s="397"/>
    </row>
    <row r="36" spans="1:16" s="130" customFormat="1" ht="11.25" x14ac:dyDescent="0.2">
      <c r="A36" s="310"/>
      <c r="B36" s="398" t="s">
        <v>315</v>
      </c>
      <c r="C36" s="397"/>
      <c r="D36" s="397"/>
      <c r="E36" s="397"/>
      <c r="F36" s="397"/>
      <c r="G36" s="397"/>
      <c r="H36" s="397"/>
      <c r="I36" s="397"/>
      <c r="J36" s="397"/>
      <c r="K36" s="397"/>
    </row>
    <row r="37" spans="1:16" s="130" customFormat="1" ht="11.25" x14ac:dyDescent="0.2">
      <c r="A37" s="310"/>
      <c r="B37" s="398"/>
      <c r="C37" s="397"/>
      <c r="D37" s="397"/>
      <c r="E37" s="397"/>
      <c r="F37" s="397"/>
      <c r="G37" s="397"/>
      <c r="H37" s="397"/>
      <c r="I37" s="397"/>
      <c r="J37" s="397"/>
      <c r="K37" s="397"/>
    </row>
    <row r="38" spans="1:16" s="130" customFormat="1" ht="11.25" x14ac:dyDescent="0.2">
      <c r="A38" s="309" t="s">
        <v>35</v>
      </c>
      <c r="B38" s="395" t="s">
        <v>318</v>
      </c>
      <c r="C38" s="390"/>
      <c r="D38" s="390"/>
      <c r="E38" s="390"/>
      <c r="F38" s="390"/>
      <c r="G38" s="390"/>
      <c r="H38" s="390"/>
      <c r="I38" s="390"/>
      <c r="J38" s="390"/>
      <c r="K38" s="390"/>
    </row>
    <row r="39" spans="1:16" s="130" customFormat="1" ht="12.75" customHeight="1" x14ac:dyDescent="0.2">
      <c r="A39" s="310"/>
      <c r="B39" s="395" t="s">
        <v>184</v>
      </c>
      <c r="C39" s="390"/>
      <c r="D39" s="390"/>
      <c r="E39" s="390"/>
      <c r="F39" s="390"/>
      <c r="G39" s="390"/>
      <c r="H39" s="390"/>
      <c r="I39" s="390"/>
      <c r="J39" s="390"/>
      <c r="K39" s="390"/>
    </row>
    <row r="40" spans="1:16" s="130" customFormat="1" ht="12" customHeight="1" x14ac:dyDescent="0.2">
      <c r="A40" s="310"/>
      <c r="B40" s="395" t="s">
        <v>264</v>
      </c>
      <c r="C40" s="390"/>
      <c r="D40" s="390"/>
      <c r="E40" s="390"/>
      <c r="F40" s="390"/>
      <c r="G40" s="390"/>
      <c r="H40" s="390"/>
      <c r="I40" s="390"/>
      <c r="J40" s="390"/>
      <c r="K40" s="390"/>
    </row>
    <row r="41" spans="1:16" s="130" customFormat="1" ht="15" customHeight="1" x14ac:dyDescent="0.2">
      <c r="A41" s="310"/>
      <c r="B41" s="407" t="s">
        <v>265</v>
      </c>
      <c r="C41" s="408"/>
      <c r="D41" s="408"/>
      <c r="E41" s="408"/>
      <c r="F41" s="408"/>
      <c r="G41" s="408"/>
      <c r="H41" s="408"/>
      <c r="I41" s="408"/>
      <c r="J41" s="408"/>
      <c r="K41" s="408"/>
    </row>
    <row r="42" spans="1:16" x14ac:dyDescent="0.25">
      <c r="A42" s="310"/>
      <c r="B42" s="381"/>
      <c r="C42" s="381"/>
      <c r="D42" s="381"/>
      <c r="E42" s="381"/>
      <c r="F42" s="381"/>
      <c r="G42" s="381"/>
      <c r="H42" s="381"/>
      <c r="I42" s="381"/>
      <c r="J42" s="381"/>
      <c r="K42" s="381"/>
    </row>
  </sheetData>
  <mergeCells count="10">
    <mergeCell ref="B41:K41"/>
    <mergeCell ref="N3:O3"/>
    <mergeCell ref="Q3:R3"/>
    <mergeCell ref="T3:U3"/>
    <mergeCell ref="W3:X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73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4D79B"/>
    <pageSetUpPr fitToPage="1"/>
  </sheetPr>
  <dimension ref="A1:R19"/>
  <sheetViews>
    <sheetView showGridLines="0" zoomScaleNormal="100" workbookViewId="0">
      <selection activeCell="O15" sqref="O15"/>
    </sheetView>
  </sheetViews>
  <sheetFormatPr defaultRowHeight="15" x14ac:dyDescent="0.25"/>
  <cols>
    <col min="1" max="1" width="18.85546875" customWidth="1"/>
    <col min="2" max="2" width="9.28515625" customWidth="1"/>
    <col min="4" max="12" width="9.5703125" bestFit="1" customWidth="1"/>
    <col min="14" max="14" width="9.140625" style="158"/>
    <col min="18" max="26" width="9.5703125" bestFit="1" customWidth="1"/>
  </cols>
  <sheetData>
    <row r="1" spans="1:18" s="155" customFormat="1" ht="15.75" x14ac:dyDescent="0.25">
      <c r="A1" s="154" t="s">
        <v>345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224"/>
      <c r="P1" s="224"/>
    </row>
    <row r="2" spans="1:18" s="47" customFormat="1" x14ac:dyDescent="0.25">
      <c r="N2" s="158"/>
    </row>
    <row r="3" spans="1:18" x14ac:dyDescent="0.25">
      <c r="A3" s="242"/>
      <c r="B3" s="243" t="s">
        <v>60</v>
      </c>
      <c r="C3" s="243" t="s">
        <v>36</v>
      </c>
      <c r="D3" s="243" t="s">
        <v>37</v>
      </c>
      <c r="E3" s="243" t="s">
        <v>38</v>
      </c>
      <c r="F3" s="243" t="s">
        <v>39</v>
      </c>
      <c r="G3" s="243" t="s">
        <v>40</v>
      </c>
      <c r="H3" s="243" t="s">
        <v>41</v>
      </c>
      <c r="I3" s="243" t="s">
        <v>42</v>
      </c>
      <c r="J3" s="243" t="s">
        <v>43</v>
      </c>
      <c r="K3" s="243" t="s">
        <v>44</v>
      </c>
      <c r="L3" s="244" t="s">
        <v>61</v>
      </c>
      <c r="M3" s="244" t="s">
        <v>260</v>
      </c>
      <c r="N3" s="244" t="s">
        <v>316</v>
      </c>
    </row>
    <row r="4" spans="1:18" x14ac:dyDescent="0.25">
      <c r="A4" s="213"/>
      <c r="B4" s="163" t="s">
        <v>50</v>
      </c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  <c r="J4" s="163" t="s">
        <v>50</v>
      </c>
      <c r="K4" s="163" t="s">
        <v>50</v>
      </c>
      <c r="L4" s="163" t="s">
        <v>50</v>
      </c>
      <c r="M4" s="163" t="s">
        <v>50</v>
      </c>
      <c r="N4" s="387" t="s">
        <v>50</v>
      </c>
      <c r="P4" s="244"/>
      <c r="Q4" s="244"/>
    </row>
    <row r="5" spans="1:18" x14ac:dyDescent="0.25">
      <c r="A5" s="215" t="s">
        <v>54</v>
      </c>
      <c r="B5" s="217">
        <v>4.1714712368870703</v>
      </c>
      <c r="C5" s="217">
        <v>4.22865735065057</v>
      </c>
      <c r="D5" s="217">
        <v>4.19586972002549</v>
      </c>
      <c r="E5" s="217">
        <v>4.1443180888488893</v>
      </c>
      <c r="F5" s="217">
        <v>4.0646275675246599</v>
      </c>
      <c r="G5" s="217">
        <v>4.0308504422114897</v>
      </c>
      <c r="H5" s="217">
        <v>3.9851211943837397</v>
      </c>
      <c r="I5" s="217">
        <v>3.9401527528332303</v>
      </c>
      <c r="J5" s="217">
        <v>3.9096273158550199</v>
      </c>
      <c r="K5" s="217">
        <v>3.8812938687237</v>
      </c>
      <c r="L5" s="217">
        <v>3.8420441875105604</v>
      </c>
      <c r="M5" s="217">
        <v>3.8197028499262964</v>
      </c>
      <c r="N5" s="217">
        <v>3.7837114074927873</v>
      </c>
      <c r="P5" s="33"/>
      <c r="R5" s="380"/>
    </row>
    <row r="6" spans="1:18" x14ac:dyDescent="0.25">
      <c r="A6" s="169" t="s">
        <v>62</v>
      </c>
      <c r="B6" s="219">
        <v>1.4143392688219001</v>
      </c>
      <c r="C6" s="219">
        <v>1.5660745796969</v>
      </c>
      <c r="D6" s="219">
        <v>1.6191297177767001</v>
      </c>
      <c r="E6" s="219">
        <v>1.6477133273337199</v>
      </c>
      <c r="F6" s="219">
        <v>1.67724336632241</v>
      </c>
      <c r="G6" s="219">
        <v>1.7141698158663901</v>
      </c>
      <c r="H6" s="219">
        <v>1.7527160778423099</v>
      </c>
      <c r="I6" s="219">
        <v>1.7829417749021499</v>
      </c>
      <c r="J6" s="219">
        <v>1.7529635926169198</v>
      </c>
      <c r="K6" s="219">
        <v>1.7940209711042201</v>
      </c>
      <c r="L6" s="219">
        <v>1.8126991193174302</v>
      </c>
      <c r="M6" s="219">
        <v>1.8461683549727639</v>
      </c>
      <c r="N6" s="219">
        <v>1.8705239615539895</v>
      </c>
      <c r="P6" s="33"/>
      <c r="R6" s="380"/>
    </row>
    <row r="7" spans="1:18" x14ac:dyDescent="0.25">
      <c r="A7" s="169" t="s">
        <v>270</v>
      </c>
      <c r="B7" s="218"/>
      <c r="C7" s="219"/>
      <c r="D7" s="219">
        <v>1.2523783172427199</v>
      </c>
      <c r="E7" s="219">
        <v>1.2556110065723101</v>
      </c>
      <c r="F7" s="219">
        <v>1.28653631939491</v>
      </c>
      <c r="G7" s="219">
        <v>1.3333683890280699</v>
      </c>
      <c r="H7" s="219">
        <v>1.3833486129863899</v>
      </c>
      <c r="I7" s="219">
        <v>1.4336976100825098</v>
      </c>
      <c r="J7" s="219">
        <v>1.45390706098135</v>
      </c>
      <c r="K7" s="219">
        <v>1.51159552678904</v>
      </c>
      <c r="L7" s="219">
        <v>1.5884615245574198</v>
      </c>
      <c r="M7" s="219">
        <v>1.6760563957791321</v>
      </c>
      <c r="N7" s="219">
        <v>1.770534601969546</v>
      </c>
      <c r="P7" s="30"/>
      <c r="R7" s="380"/>
    </row>
    <row r="8" spans="1:18" x14ac:dyDescent="0.25">
      <c r="A8" s="169" t="s">
        <v>59</v>
      </c>
      <c r="B8" s="218"/>
      <c r="C8" s="219"/>
      <c r="D8" s="219">
        <v>0.81832853076765288</v>
      </c>
      <c r="E8" s="219">
        <v>0.79980364885870903</v>
      </c>
      <c r="F8" s="219">
        <v>0.75069099964525399</v>
      </c>
      <c r="G8" s="219">
        <v>0.75602255941269503</v>
      </c>
      <c r="H8" s="219">
        <v>0.757644164323373</v>
      </c>
      <c r="I8" s="219">
        <v>0.75143604206103098</v>
      </c>
      <c r="J8" s="219">
        <v>0.754711842533904</v>
      </c>
      <c r="K8" s="219">
        <v>0.76425595261332002</v>
      </c>
      <c r="L8" s="219">
        <v>0.78199116993460305</v>
      </c>
      <c r="M8" s="219">
        <v>0.80478999194287437</v>
      </c>
      <c r="N8" s="219">
        <v>0.85342242093382115</v>
      </c>
      <c r="P8" s="30"/>
      <c r="R8" s="380"/>
    </row>
    <row r="9" spans="1:18" x14ac:dyDescent="0.2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8" s="152" customFormat="1" ht="11.25" x14ac:dyDescent="0.2">
      <c r="A10" s="150" t="s">
        <v>56</v>
      </c>
      <c r="B10" s="150" t="s">
        <v>107</v>
      </c>
    </row>
    <row r="11" spans="1:18" s="152" customFormat="1" ht="11.25" x14ac:dyDescent="0.2">
      <c r="B11" s="150" t="s">
        <v>108</v>
      </c>
    </row>
    <row r="12" spans="1:18" s="152" customFormat="1" ht="11.25" x14ac:dyDescent="0.2">
      <c r="B12" s="294" t="s">
        <v>174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</row>
    <row r="13" spans="1:18" s="152" customFormat="1" ht="11.25" x14ac:dyDescent="0.2"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</row>
    <row r="14" spans="1:18" s="152" customFormat="1" ht="11.25" x14ac:dyDescent="0.2">
      <c r="A14" s="150" t="s">
        <v>35</v>
      </c>
      <c r="B14" s="150" t="s">
        <v>333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8" s="130" customFormat="1" ht="11.25" x14ac:dyDescent="0.2"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8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9" spans="3:3" x14ac:dyDescent="0.25">
      <c r="C19" s="132"/>
    </row>
  </sheetData>
  <pageMargins left="0.7" right="0.7" top="0.75" bottom="0.75" header="0.3" footer="0.3"/>
  <pageSetup paperSize="9" scale="98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4D79B"/>
    <pageSetUpPr fitToPage="1"/>
  </sheetPr>
  <dimension ref="A1:P22"/>
  <sheetViews>
    <sheetView showGridLines="0" zoomScale="90" zoomScaleNormal="90" workbookViewId="0">
      <selection activeCell="Q17" sqref="Q17"/>
    </sheetView>
  </sheetViews>
  <sheetFormatPr defaultRowHeight="15" x14ac:dyDescent="0.25"/>
  <sheetData>
    <row r="1" spans="1:16" ht="18.75" x14ac:dyDescent="0.25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</row>
    <row r="6" spans="1:16" s="47" customFormat="1" x14ac:dyDescent="0.25"/>
    <row r="7" spans="1:16" s="47" customFormat="1" x14ac:dyDescent="0.25"/>
    <row r="22" spans="3:3" x14ac:dyDescent="0.25">
      <c r="C22" s="132"/>
    </row>
  </sheetData>
  <pageMargins left="0.7" right="0.7" top="0.75" bottom="0.75" header="0.3" footer="0.3"/>
  <pageSetup paperSize="9" scale="92" fitToWidth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4D79B"/>
  </sheetPr>
  <dimension ref="A1:M8"/>
  <sheetViews>
    <sheetView workbookViewId="0">
      <selection activeCell="B6" sqref="B6"/>
    </sheetView>
  </sheetViews>
  <sheetFormatPr defaultRowHeight="15" x14ac:dyDescent="0.25"/>
  <cols>
    <col min="1" max="1" width="23.42578125" bestFit="1" customWidth="1"/>
    <col min="2" max="2" width="15.28515625" bestFit="1" customWidth="1"/>
  </cols>
  <sheetData>
    <row r="1" spans="1:13" ht="18.75" x14ac:dyDescent="0.3">
      <c r="A1" s="16" t="s">
        <v>129</v>
      </c>
    </row>
    <row r="3" spans="1:13" x14ac:dyDescent="0.25">
      <c r="C3" s="44" t="s">
        <v>60</v>
      </c>
      <c r="D3" s="44" t="s">
        <v>36</v>
      </c>
      <c r="E3" s="44" t="s">
        <v>37</v>
      </c>
      <c r="F3" s="44" t="s">
        <v>38</v>
      </c>
      <c r="G3" s="44" t="s">
        <v>39</v>
      </c>
      <c r="H3" s="44" t="s">
        <v>40</v>
      </c>
      <c r="I3" s="44" t="s">
        <v>41</v>
      </c>
      <c r="J3" s="44" t="s">
        <v>42</v>
      </c>
      <c r="K3" s="44" t="s">
        <v>43</v>
      </c>
      <c r="L3" s="44" t="s">
        <v>44</v>
      </c>
      <c r="M3" s="45" t="s">
        <v>61</v>
      </c>
    </row>
    <row r="4" spans="1:13" x14ac:dyDescent="0.25">
      <c r="A4" s="4"/>
      <c r="C4" s="25"/>
      <c r="D4" s="25"/>
      <c r="E4" s="25"/>
      <c r="F4" s="25"/>
      <c r="G4" s="25"/>
      <c r="H4" s="25"/>
      <c r="I4" s="25"/>
      <c r="J4" s="25"/>
      <c r="K4" s="25"/>
      <c r="L4" s="25"/>
      <c r="M4" s="10"/>
    </row>
    <row r="5" spans="1:13" x14ac:dyDescent="0.25">
      <c r="A5" t="s">
        <v>14</v>
      </c>
      <c r="B5" t="s">
        <v>59</v>
      </c>
      <c r="C5" s="13"/>
      <c r="D5" s="13"/>
      <c r="E5" s="14">
        <v>0.82</v>
      </c>
      <c r="F5" s="14">
        <v>0.8</v>
      </c>
      <c r="G5" s="14">
        <v>0.75</v>
      </c>
      <c r="H5" s="14">
        <v>0.76</v>
      </c>
      <c r="I5" s="14">
        <v>0.76</v>
      </c>
      <c r="J5" s="14">
        <v>0.75</v>
      </c>
      <c r="K5" s="14">
        <v>0.75</v>
      </c>
      <c r="L5" s="14">
        <v>0.76</v>
      </c>
      <c r="M5" s="15">
        <v>0.78</v>
      </c>
    </row>
    <row r="6" spans="1:13" x14ac:dyDescent="0.25">
      <c r="B6" t="s">
        <v>270</v>
      </c>
      <c r="C6" s="26"/>
      <c r="D6" s="26"/>
      <c r="E6" s="13">
        <v>1.3</v>
      </c>
      <c r="F6" s="13">
        <v>1.3</v>
      </c>
      <c r="G6" s="13">
        <v>1.3</v>
      </c>
      <c r="H6" s="13">
        <v>1.3</v>
      </c>
      <c r="I6" s="13">
        <v>1.4</v>
      </c>
      <c r="J6" s="13">
        <v>1.4</v>
      </c>
      <c r="K6" s="13">
        <v>1.5</v>
      </c>
      <c r="L6" s="13">
        <v>1.5</v>
      </c>
      <c r="M6" s="13">
        <v>1.6</v>
      </c>
    </row>
    <row r="7" spans="1:13" x14ac:dyDescent="0.25">
      <c r="B7" t="s">
        <v>54</v>
      </c>
      <c r="C7" s="11">
        <v>4.2</v>
      </c>
      <c r="D7" s="11">
        <v>4.2</v>
      </c>
      <c r="E7" s="11">
        <v>4.2</v>
      </c>
      <c r="F7" s="11">
        <v>4.0999999999999996</v>
      </c>
      <c r="G7" s="11">
        <v>4.0999999999999996</v>
      </c>
      <c r="H7" s="11">
        <v>4</v>
      </c>
      <c r="I7" s="11">
        <v>4</v>
      </c>
      <c r="J7" s="11">
        <v>3.9</v>
      </c>
      <c r="K7" s="11">
        <v>3.9</v>
      </c>
      <c r="L7" s="11">
        <v>3.9</v>
      </c>
      <c r="M7" s="11">
        <v>3.8</v>
      </c>
    </row>
    <row r="8" spans="1:13" x14ac:dyDescent="0.25">
      <c r="B8" t="s">
        <v>62</v>
      </c>
      <c r="C8" s="11">
        <v>1.4</v>
      </c>
      <c r="D8" s="11">
        <v>1.6</v>
      </c>
      <c r="E8" s="11">
        <v>1.6</v>
      </c>
      <c r="F8" s="11">
        <v>1.6</v>
      </c>
      <c r="G8" s="11">
        <v>1.7</v>
      </c>
      <c r="H8" s="11">
        <v>1.7</v>
      </c>
      <c r="I8" s="11">
        <v>1.8</v>
      </c>
      <c r="J8" s="11">
        <v>1.8</v>
      </c>
      <c r="K8" s="11">
        <v>1.8</v>
      </c>
      <c r="L8" s="11">
        <v>1.8</v>
      </c>
      <c r="M8" s="11">
        <v>1.8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4D79B"/>
    <pageSetUpPr fitToPage="1"/>
  </sheetPr>
  <dimension ref="A1:AB48"/>
  <sheetViews>
    <sheetView showGridLines="0" zoomScaleNormal="100" workbookViewId="0">
      <selection activeCell="I25" sqref="I25"/>
    </sheetView>
  </sheetViews>
  <sheetFormatPr defaultRowHeight="15" x14ac:dyDescent="0.25"/>
  <cols>
    <col min="1" max="1" width="21.85546875" customWidth="1"/>
    <col min="2" max="2" width="13" customWidth="1"/>
    <col min="3" max="8" width="8.85546875" customWidth="1"/>
  </cols>
  <sheetData>
    <row r="1" spans="1:28" s="155" customFormat="1" ht="15.75" x14ac:dyDescent="0.25">
      <c r="A1" s="154" t="s">
        <v>178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3" spans="1:28" s="147" customFormat="1" ht="23.25" customHeight="1" x14ac:dyDescent="0.25">
      <c r="A3" s="253" t="s">
        <v>304</v>
      </c>
      <c r="B3" s="220"/>
      <c r="C3" s="79">
        <v>1988</v>
      </c>
      <c r="D3" s="79">
        <v>1989</v>
      </c>
      <c r="E3" s="79">
        <v>1994</v>
      </c>
      <c r="F3" s="79">
        <v>1995</v>
      </c>
      <c r="G3" s="79">
        <v>1996</v>
      </c>
      <c r="H3" s="79">
        <v>1998</v>
      </c>
      <c r="I3" s="79">
        <v>2000</v>
      </c>
      <c r="J3" s="79">
        <v>2001</v>
      </c>
      <c r="K3" s="79">
        <v>2002</v>
      </c>
      <c r="L3" s="79">
        <v>2003</v>
      </c>
      <c r="M3" s="79">
        <v>2004</v>
      </c>
      <c r="N3" s="79">
        <v>2005</v>
      </c>
      <c r="O3" s="79">
        <v>2006</v>
      </c>
      <c r="P3" s="79">
        <v>2007</v>
      </c>
      <c r="Q3" s="79">
        <v>2008</v>
      </c>
      <c r="R3" s="79">
        <v>2009</v>
      </c>
      <c r="S3" s="79">
        <v>2010</v>
      </c>
      <c r="T3" s="79">
        <v>2011</v>
      </c>
    </row>
    <row r="4" spans="1:28" x14ac:dyDescent="0.25">
      <c r="A4" s="213"/>
      <c r="B4" s="213"/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  <c r="J4" s="163" t="s">
        <v>50</v>
      </c>
      <c r="K4" s="163" t="s">
        <v>50</v>
      </c>
      <c r="L4" s="163" t="s">
        <v>50</v>
      </c>
      <c r="M4" s="163" t="s">
        <v>50</v>
      </c>
      <c r="N4" s="163" t="s">
        <v>50</v>
      </c>
      <c r="O4" s="163" t="s">
        <v>50</v>
      </c>
      <c r="P4" s="163" t="s">
        <v>50</v>
      </c>
      <c r="Q4" s="163" t="s">
        <v>50</v>
      </c>
      <c r="R4" s="163" t="s">
        <v>50</v>
      </c>
      <c r="S4" s="163" t="s">
        <v>50</v>
      </c>
      <c r="T4" s="163" t="s">
        <v>50</v>
      </c>
    </row>
    <row r="5" spans="1:28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1:28" x14ac:dyDescent="0.25">
      <c r="A6" s="169" t="s">
        <v>51</v>
      </c>
      <c r="B6" s="169" t="s">
        <v>109</v>
      </c>
      <c r="C6" s="219">
        <v>0.2</v>
      </c>
      <c r="D6" s="219">
        <v>0.2</v>
      </c>
      <c r="E6" s="219">
        <v>0.1</v>
      </c>
      <c r="F6" s="219">
        <v>0.1</v>
      </c>
      <c r="G6" s="219">
        <v>0.1</v>
      </c>
      <c r="H6" s="219">
        <v>0.3</v>
      </c>
      <c r="I6" s="219">
        <v>0.1</v>
      </c>
      <c r="J6" s="219">
        <v>0.1</v>
      </c>
      <c r="K6" s="219">
        <v>0.1</v>
      </c>
      <c r="L6" s="219">
        <v>0.2</v>
      </c>
      <c r="M6" s="219">
        <v>0</v>
      </c>
      <c r="N6" s="219">
        <v>0.1</v>
      </c>
      <c r="O6" s="219">
        <v>0.2</v>
      </c>
      <c r="P6" s="219">
        <v>0</v>
      </c>
      <c r="Q6" s="219" t="s">
        <v>114</v>
      </c>
      <c r="R6" s="219">
        <v>0.2</v>
      </c>
      <c r="S6" s="219">
        <v>0.2</v>
      </c>
      <c r="T6" s="219">
        <v>0.1</v>
      </c>
      <c r="W6" s="30"/>
      <c r="X6" s="30"/>
      <c r="Y6" s="30"/>
      <c r="Z6" s="30"/>
      <c r="AA6" s="30"/>
      <c r="AB6" s="30"/>
    </row>
    <row r="7" spans="1:28" x14ac:dyDescent="0.25">
      <c r="A7" s="169" t="s">
        <v>306</v>
      </c>
      <c r="B7" s="169" t="s">
        <v>110</v>
      </c>
      <c r="C7" s="219">
        <v>4.7</v>
      </c>
      <c r="D7" s="219">
        <v>4.5999999999999996</v>
      </c>
      <c r="E7" s="219">
        <v>3.1</v>
      </c>
      <c r="F7" s="219">
        <v>3.4</v>
      </c>
      <c r="G7" s="219">
        <v>3</v>
      </c>
      <c r="H7" s="219">
        <v>4</v>
      </c>
      <c r="I7" s="219">
        <v>3.1</v>
      </c>
      <c r="J7" s="219">
        <v>3.2</v>
      </c>
      <c r="K7" s="219">
        <v>2.6</v>
      </c>
      <c r="L7" s="219">
        <v>2.2000000000000002</v>
      </c>
      <c r="M7" s="219">
        <v>2.6</v>
      </c>
      <c r="N7" s="219">
        <v>3</v>
      </c>
      <c r="O7" s="219">
        <v>2.4</v>
      </c>
      <c r="P7" s="219">
        <v>2.2000000000000002</v>
      </c>
      <c r="Q7" s="219">
        <v>2.2000000000000002</v>
      </c>
      <c r="R7" s="219">
        <v>2.1</v>
      </c>
      <c r="S7" s="219">
        <v>2.1</v>
      </c>
      <c r="T7" s="219">
        <v>1.9</v>
      </c>
      <c r="W7" s="30"/>
      <c r="X7" s="30"/>
      <c r="Y7" s="30"/>
      <c r="Z7" s="30"/>
      <c r="AA7" s="30"/>
      <c r="AB7" s="30"/>
    </row>
    <row r="8" spans="1:28" x14ac:dyDescent="0.25">
      <c r="A8" s="259"/>
      <c r="B8" s="169" t="s">
        <v>111</v>
      </c>
      <c r="C8" s="219">
        <v>7.5</v>
      </c>
      <c r="D8" s="219">
        <v>10</v>
      </c>
      <c r="E8" s="219">
        <v>6.6</v>
      </c>
      <c r="F8" s="219">
        <v>9.1999999999999993</v>
      </c>
      <c r="G8" s="219">
        <v>6.6</v>
      </c>
      <c r="H8" s="219">
        <v>8.9</v>
      </c>
      <c r="I8" s="219">
        <v>8.6</v>
      </c>
      <c r="J8" s="219">
        <v>7.5</v>
      </c>
      <c r="K8" s="219">
        <v>7</v>
      </c>
      <c r="L8" s="219">
        <v>8.6999999999999993</v>
      </c>
      <c r="M8" s="219">
        <v>8.4</v>
      </c>
      <c r="N8" s="219">
        <v>6.2</v>
      </c>
      <c r="O8" s="219">
        <v>6.4</v>
      </c>
      <c r="P8" s="219">
        <v>6.5</v>
      </c>
      <c r="Q8" s="219">
        <v>5.4</v>
      </c>
      <c r="R8" s="219">
        <v>5.8</v>
      </c>
      <c r="S8" s="219">
        <v>5.8</v>
      </c>
      <c r="T8" s="219">
        <v>4.7</v>
      </c>
      <c r="W8" s="30"/>
      <c r="X8" s="30"/>
      <c r="Y8" s="30"/>
      <c r="Z8" s="30"/>
      <c r="AA8" s="30"/>
      <c r="AB8" s="30"/>
    </row>
    <row r="9" spans="1:28" x14ac:dyDescent="0.25">
      <c r="A9" s="260"/>
      <c r="B9" s="261" t="s">
        <v>112</v>
      </c>
      <c r="C9" s="262">
        <v>8.1999999999999993</v>
      </c>
      <c r="D9" s="262">
        <v>7.9</v>
      </c>
      <c r="E9" s="262">
        <v>8.1</v>
      </c>
      <c r="F9" s="262">
        <v>5.4</v>
      </c>
      <c r="G9" s="262">
        <v>7.5</v>
      </c>
      <c r="H9" s="262">
        <v>11.1</v>
      </c>
      <c r="I9" s="262">
        <v>9.4</v>
      </c>
      <c r="J9" s="262">
        <v>11.3</v>
      </c>
      <c r="K9" s="262">
        <v>11.8</v>
      </c>
      <c r="L9" s="262">
        <v>8</v>
      </c>
      <c r="M9" s="262">
        <v>8.3000000000000007</v>
      </c>
      <c r="N9" s="262">
        <v>6.5</v>
      </c>
      <c r="O9" s="262">
        <v>7.2</v>
      </c>
      <c r="P9" s="262">
        <v>5.7</v>
      </c>
      <c r="Q9" s="262">
        <v>5.8</v>
      </c>
      <c r="R9" s="262">
        <v>6.3</v>
      </c>
      <c r="S9" s="262">
        <v>6.3</v>
      </c>
      <c r="T9" s="262">
        <v>7.2</v>
      </c>
      <c r="W9" s="30"/>
      <c r="X9" s="30"/>
      <c r="Y9" s="30"/>
      <c r="Z9" s="30"/>
      <c r="AA9" s="30"/>
      <c r="AB9" s="30"/>
    </row>
    <row r="10" spans="1:28" x14ac:dyDescent="0.25">
      <c r="A10" s="255"/>
      <c r="B10" s="166" t="s">
        <v>113</v>
      </c>
      <c r="C10" s="256">
        <v>2.2000000000000002</v>
      </c>
      <c r="D10" s="256">
        <v>2.2999999999999998</v>
      </c>
      <c r="E10" s="256">
        <v>2.2999999999999998</v>
      </c>
      <c r="F10" s="256">
        <v>2.5</v>
      </c>
      <c r="G10" s="256">
        <v>2.2999999999999998</v>
      </c>
      <c r="H10" s="256">
        <v>3.2</v>
      </c>
      <c r="I10" s="256">
        <v>2.5</v>
      </c>
      <c r="J10" s="256">
        <v>2.5</v>
      </c>
      <c r="K10" s="256">
        <v>2.4</v>
      </c>
      <c r="L10" s="256">
        <v>2.2999999999999998</v>
      </c>
      <c r="M10" s="256">
        <v>2.2999999999999998</v>
      </c>
      <c r="N10" s="256">
        <v>2.1</v>
      </c>
      <c r="O10" s="256">
        <v>2</v>
      </c>
      <c r="P10" s="256">
        <v>1.8</v>
      </c>
      <c r="Q10" s="256">
        <v>1.7</v>
      </c>
      <c r="R10" s="256">
        <v>1.9</v>
      </c>
      <c r="S10" s="256">
        <v>1.9</v>
      </c>
      <c r="T10" s="256">
        <v>1.7</v>
      </c>
      <c r="W10" s="30"/>
      <c r="X10" s="30"/>
      <c r="Y10" s="30"/>
      <c r="Z10" s="30"/>
      <c r="AA10" s="30"/>
      <c r="AB10" s="30"/>
    </row>
    <row r="11" spans="1:28" x14ac:dyDescent="0.25">
      <c r="A11" s="254"/>
      <c r="B11" s="159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W11" s="30"/>
      <c r="X11" s="30"/>
      <c r="Y11" s="30"/>
      <c r="Z11" s="30"/>
      <c r="AA11" s="30"/>
      <c r="AB11" s="30"/>
    </row>
    <row r="12" spans="1:28" x14ac:dyDescent="0.25">
      <c r="A12" s="169" t="s">
        <v>48</v>
      </c>
      <c r="B12" s="169" t="s">
        <v>109</v>
      </c>
      <c r="C12" s="219">
        <v>0</v>
      </c>
      <c r="D12" s="219">
        <v>0</v>
      </c>
      <c r="E12" s="219">
        <v>0.1</v>
      </c>
      <c r="F12" s="219">
        <v>0</v>
      </c>
      <c r="G12" s="219">
        <v>0.1</v>
      </c>
      <c r="H12" s="219">
        <v>0.1</v>
      </c>
      <c r="I12" s="219">
        <v>0.1</v>
      </c>
      <c r="J12" s="219">
        <v>0.2</v>
      </c>
      <c r="K12" s="219">
        <v>0.1</v>
      </c>
      <c r="L12" s="219">
        <v>0.1</v>
      </c>
      <c r="M12" s="219">
        <v>0.1</v>
      </c>
      <c r="N12" s="219">
        <v>0.1</v>
      </c>
      <c r="O12" s="219">
        <v>0.1</v>
      </c>
      <c r="P12" s="219">
        <v>0</v>
      </c>
      <c r="Q12" s="219">
        <v>0.1</v>
      </c>
      <c r="R12" s="219" t="s">
        <v>114</v>
      </c>
      <c r="S12" s="219" t="s">
        <v>114</v>
      </c>
      <c r="T12" s="219">
        <v>0.1</v>
      </c>
      <c r="W12" s="30"/>
      <c r="X12" s="30"/>
      <c r="Y12" s="30"/>
      <c r="Z12" s="30"/>
      <c r="AA12" s="30"/>
      <c r="AB12" s="30"/>
    </row>
    <row r="13" spans="1:28" x14ac:dyDescent="0.25">
      <c r="A13" s="259"/>
      <c r="B13" s="169" t="s">
        <v>110</v>
      </c>
      <c r="C13" s="219">
        <v>1</v>
      </c>
      <c r="D13" s="219">
        <v>1</v>
      </c>
      <c r="E13" s="219">
        <v>1</v>
      </c>
      <c r="F13" s="219">
        <v>0.6</v>
      </c>
      <c r="G13" s="219">
        <v>0.9</v>
      </c>
      <c r="H13" s="219">
        <v>0.8</v>
      </c>
      <c r="I13" s="219">
        <v>1.1000000000000001</v>
      </c>
      <c r="J13" s="219">
        <v>1.1000000000000001</v>
      </c>
      <c r="K13" s="219">
        <v>0.8</v>
      </c>
      <c r="L13" s="219">
        <v>0.9</v>
      </c>
      <c r="M13" s="219">
        <v>0.8</v>
      </c>
      <c r="N13" s="219">
        <v>1</v>
      </c>
      <c r="O13" s="219">
        <v>0.7</v>
      </c>
      <c r="P13" s="219">
        <v>0.8</v>
      </c>
      <c r="Q13" s="219">
        <v>0.6</v>
      </c>
      <c r="R13" s="219">
        <v>0.8</v>
      </c>
      <c r="S13" s="219">
        <v>0.8</v>
      </c>
      <c r="T13" s="219">
        <v>0.8</v>
      </c>
      <c r="W13" s="30"/>
      <c r="X13" s="30"/>
      <c r="Y13" s="30"/>
      <c r="Z13" s="30"/>
      <c r="AA13" s="30"/>
      <c r="AB13" s="30"/>
    </row>
    <row r="14" spans="1:28" x14ac:dyDescent="0.25">
      <c r="A14" s="259"/>
      <c r="B14" s="169" t="s">
        <v>111</v>
      </c>
      <c r="C14" s="219">
        <v>3.9</v>
      </c>
      <c r="D14" s="219">
        <v>3</v>
      </c>
      <c r="E14" s="219">
        <v>3</v>
      </c>
      <c r="F14" s="219">
        <v>2</v>
      </c>
      <c r="G14" s="219">
        <v>2.7</v>
      </c>
      <c r="H14" s="219">
        <v>2.6</v>
      </c>
      <c r="I14" s="219">
        <v>3.6</v>
      </c>
      <c r="J14" s="219">
        <v>1.8</v>
      </c>
      <c r="K14" s="219">
        <v>2.6</v>
      </c>
      <c r="L14" s="219">
        <v>2</v>
      </c>
      <c r="M14" s="219">
        <v>1.7</v>
      </c>
      <c r="N14" s="219">
        <v>1.8</v>
      </c>
      <c r="O14" s="219">
        <v>3.2</v>
      </c>
      <c r="P14" s="219">
        <v>2.8</v>
      </c>
      <c r="Q14" s="219">
        <v>2.4</v>
      </c>
      <c r="R14" s="219">
        <v>2.2999999999999998</v>
      </c>
      <c r="S14" s="219">
        <v>2.2999999999999998</v>
      </c>
      <c r="T14" s="219">
        <v>1.7</v>
      </c>
      <c r="W14" s="30"/>
      <c r="X14" s="30"/>
      <c r="Y14" s="30"/>
      <c r="Z14" s="30"/>
      <c r="AA14" s="30"/>
      <c r="AB14" s="30"/>
    </row>
    <row r="15" spans="1:28" x14ac:dyDescent="0.25">
      <c r="A15" s="260"/>
      <c r="B15" s="261" t="s">
        <v>112</v>
      </c>
      <c r="C15" s="262">
        <v>3.8</v>
      </c>
      <c r="D15" s="262">
        <v>4.8</v>
      </c>
      <c r="E15" s="262">
        <v>3.7</v>
      </c>
      <c r="F15" s="262">
        <v>3.1</v>
      </c>
      <c r="G15" s="262">
        <v>4.3</v>
      </c>
      <c r="H15" s="262">
        <v>3</v>
      </c>
      <c r="I15" s="262">
        <v>3.6</v>
      </c>
      <c r="J15" s="262">
        <v>2.2999999999999998</v>
      </c>
      <c r="K15" s="262">
        <v>3.9</v>
      </c>
      <c r="L15" s="262">
        <v>3.7</v>
      </c>
      <c r="M15" s="262">
        <v>5.4</v>
      </c>
      <c r="N15" s="262">
        <v>3.5</v>
      </c>
      <c r="O15" s="262">
        <v>3.5</v>
      </c>
      <c r="P15" s="262">
        <v>3.8</v>
      </c>
      <c r="Q15" s="262">
        <v>3.3</v>
      </c>
      <c r="R15" s="262">
        <v>3.1</v>
      </c>
      <c r="S15" s="262">
        <v>3.1</v>
      </c>
      <c r="T15" s="262">
        <v>2.6</v>
      </c>
      <c r="W15" s="30"/>
      <c r="X15" s="30"/>
      <c r="Y15" s="30"/>
      <c r="Z15" s="30"/>
      <c r="AA15" s="30"/>
      <c r="AB15" s="30"/>
    </row>
    <row r="16" spans="1:28" x14ac:dyDescent="0.25">
      <c r="A16" s="255"/>
      <c r="B16" s="166" t="s">
        <v>113</v>
      </c>
      <c r="C16" s="256">
        <v>0.8</v>
      </c>
      <c r="D16" s="256">
        <v>0.7</v>
      </c>
      <c r="E16" s="256">
        <v>0.9</v>
      </c>
      <c r="F16" s="256">
        <v>0.6</v>
      </c>
      <c r="G16" s="256">
        <v>1</v>
      </c>
      <c r="H16" s="256">
        <v>0.8</v>
      </c>
      <c r="I16" s="256">
        <v>1</v>
      </c>
      <c r="J16" s="256">
        <v>0.8</v>
      </c>
      <c r="K16" s="256">
        <v>0.9</v>
      </c>
      <c r="L16" s="256">
        <v>0.8</v>
      </c>
      <c r="M16" s="256">
        <v>0.8</v>
      </c>
      <c r="N16" s="256">
        <v>0.8</v>
      </c>
      <c r="O16" s="256">
        <v>0.9</v>
      </c>
      <c r="P16" s="256">
        <v>0.8</v>
      </c>
      <c r="Q16" s="256">
        <v>0.7</v>
      </c>
      <c r="R16" s="256">
        <v>0.7</v>
      </c>
      <c r="S16" s="256">
        <v>0.7</v>
      </c>
      <c r="T16" s="256">
        <v>0.7</v>
      </c>
      <c r="V16" s="11"/>
      <c r="W16" s="30"/>
      <c r="X16" s="30"/>
      <c r="Y16" s="30"/>
      <c r="Z16" s="30"/>
      <c r="AA16" s="30"/>
      <c r="AB16" s="30"/>
    </row>
    <row r="17" spans="1:22" x14ac:dyDescent="0.25">
      <c r="A17" s="254"/>
      <c r="B17" s="159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22" x14ac:dyDescent="0.25">
      <c r="A18" s="263" t="s">
        <v>123</v>
      </c>
      <c r="B18" s="169" t="s">
        <v>109</v>
      </c>
      <c r="C18" s="219">
        <v>1.7</v>
      </c>
      <c r="D18" s="219">
        <v>1.2</v>
      </c>
      <c r="E18" s="219">
        <v>1.6</v>
      </c>
      <c r="F18" s="219">
        <v>1.2</v>
      </c>
      <c r="G18" s="219">
        <v>1.4</v>
      </c>
      <c r="H18" s="219">
        <v>1.9</v>
      </c>
      <c r="I18" s="219">
        <v>1.8</v>
      </c>
      <c r="J18" s="219">
        <v>2.2000000000000002</v>
      </c>
      <c r="K18" s="219">
        <v>1.7</v>
      </c>
      <c r="L18" s="219">
        <v>1.7</v>
      </c>
      <c r="M18" s="219">
        <v>1.4</v>
      </c>
      <c r="N18" s="219">
        <v>1.5</v>
      </c>
      <c r="O18" s="219">
        <v>1.3</v>
      </c>
      <c r="P18" s="219">
        <v>1</v>
      </c>
      <c r="Q18" s="219">
        <v>1.4</v>
      </c>
      <c r="R18" s="219">
        <v>1.6</v>
      </c>
      <c r="S18" s="219">
        <v>1.5</v>
      </c>
      <c r="T18" s="219">
        <v>1.5</v>
      </c>
    </row>
    <row r="19" spans="1:22" x14ac:dyDescent="0.25">
      <c r="A19" s="264"/>
      <c r="B19" s="169" t="s">
        <v>110</v>
      </c>
      <c r="C19" s="219">
        <v>14.3</v>
      </c>
      <c r="D19" s="219">
        <v>13.3</v>
      </c>
      <c r="E19" s="219">
        <v>13.8</v>
      </c>
      <c r="F19" s="219">
        <v>12.9</v>
      </c>
      <c r="G19" s="219">
        <v>14.1</v>
      </c>
      <c r="H19" s="219">
        <v>15.5</v>
      </c>
      <c r="I19" s="219">
        <v>13.7</v>
      </c>
      <c r="J19" s="219">
        <v>15</v>
      </c>
      <c r="K19" s="219">
        <v>15.2</v>
      </c>
      <c r="L19" s="219">
        <v>14.7</v>
      </c>
      <c r="M19" s="219">
        <v>14.6</v>
      </c>
      <c r="N19" s="219">
        <v>16.7</v>
      </c>
      <c r="O19" s="219">
        <v>15.9</v>
      </c>
      <c r="P19" s="219">
        <v>14.7</v>
      </c>
      <c r="Q19" s="219">
        <v>15.6</v>
      </c>
      <c r="R19" s="219">
        <v>14.9</v>
      </c>
      <c r="S19" s="219">
        <v>14.6</v>
      </c>
      <c r="T19" s="219">
        <v>14.6</v>
      </c>
    </row>
    <row r="20" spans="1:22" x14ac:dyDescent="0.25">
      <c r="A20" s="169"/>
      <c r="B20" s="169" t="s">
        <v>111</v>
      </c>
      <c r="C20" s="219">
        <v>24.7</v>
      </c>
      <c r="D20" s="219">
        <v>25.9</v>
      </c>
      <c r="E20" s="219">
        <v>24.6</v>
      </c>
      <c r="F20" s="219">
        <v>27.2</v>
      </c>
      <c r="G20" s="219">
        <v>26.8</v>
      </c>
      <c r="H20" s="219">
        <v>28.1</v>
      </c>
      <c r="I20" s="219">
        <v>29</v>
      </c>
      <c r="J20" s="219">
        <v>31.3</v>
      </c>
      <c r="K20" s="219">
        <v>33</v>
      </c>
      <c r="L20" s="219">
        <v>34.5</v>
      </c>
      <c r="M20" s="219">
        <v>29.5</v>
      </c>
      <c r="N20" s="219">
        <v>28.8</v>
      </c>
      <c r="O20" s="219">
        <v>35.5</v>
      </c>
      <c r="P20" s="219">
        <v>32</v>
      </c>
      <c r="Q20" s="219">
        <v>31.2</v>
      </c>
      <c r="R20" s="219">
        <v>32.200000000000003</v>
      </c>
      <c r="S20" s="219">
        <v>33.9</v>
      </c>
      <c r="T20" s="219">
        <v>28.5</v>
      </c>
    </row>
    <row r="21" spans="1:22" x14ac:dyDescent="0.25">
      <c r="A21" s="261"/>
      <c r="B21" s="261" t="s">
        <v>112</v>
      </c>
      <c r="C21" s="262">
        <v>22.3</v>
      </c>
      <c r="D21" s="262">
        <v>22.1</v>
      </c>
      <c r="E21" s="262">
        <v>23.6</v>
      </c>
      <c r="F21" s="262">
        <v>23.8</v>
      </c>
      <c r="G21" s="262">
        <v>24.9</v>
      </c>
      <c r="H21" s="262">
        <v>31</v>
      </c>
      <c r="I21" s="262">
        <v>30.8</v>
      </c>
      <c r="J21" s="262">
        <v>33.299999999999997</v>
      </c>
      <c r="K21" s="262">
        <v>39.799999999999997</v>
      </c>
      <c r="L21" s="262">
        <v>31.7</v>
      </c>
      <c r="M21" s="262">
        <v>37.299999999999997</v>
      </c>
      <c r="N21" s="262">
        <v>32.9</v>
      </c>
      <c r="O21" s="262">
        <v>38.4</v>
      </c>
      <c r="P21" s="262">
        <v>33.799999999999997</v>
      </c>
      <c r="Q21" s="262">
        <v>31.1</v>
      </c>
      <c r="R21" s="262">
        <v>33.700000000000003</v>
      </c>
      <c r="S21" s="262">
        <v>35.5</v>
      </c>
      <c r="T21" s="262">
        <v>34.1</v>
      </c>
    </row>
    <row r="22" spans="1:22" x14ac:dyDescent="0.25">
      <c r="A22" s="257"/>
      <c r="B22" s="178" t="s">
        <v>113</v>
      </c>
      <c r="C22" s="258">
        <v>7.3</v>
      </c>
      <c r="D22" s="258">
        <v>6.9</v>
      </c>
      <c r="E22" s="258">
        <v>9.3000000000000007</v>
      </c>
      <c r="F22" s="258">
        <v>9.3000000000000007</v>
      </c>
      <c r="G22" s="258">
        <v>9.9</v>
      </c>
      <c r="H22" s="258">
        <v>11.3</v>
      </c>
      <c r="I22" s="258">
        <v>10.7</v>
      </c>
      <c r="J22" s="258">
        <v>11</v>
      </c>
      <c r="K22" s="258">
        <v>11.9</v>
      </c>
      <c r="L22" s="258">
        <v>11.3</v>
      </c>
      <c r="M22" s="258">
        <v>11.1</v>
      </c>
      <c r="N22" s="258">
        <v>11.4</v>
      </c>
      <c r="O22" s="258">
        <v>12</v>
      </c>
      <c r="P22" s="258">
        <v>10.9</v>
      </c>
      <c r="Q22" s="258">
        <v>11.1</v>
      </c>
      <c r="R22" s="258">
        <v>11.4</v>
      </c>
      <c r="S22" s="258">
        <v>11.7</v>
      </c>
      <c r="T22" s="258">
        <v>11.1</v>
      </c>
      <c r="V22" s="11"/>
    </row>
    <row r="24" spans="1:22" s="130" customFormat="1" ht="11.25" x14ac:dyDescent="0.2">
      <c r="A24" s="150" t="s">
        <v>56</v>
      </c>
      <c r="B24" s="150" t="s">
        <v>115</v>
      </c>
      <c r="C24" s="150"/>
      <c r="D24" s="150"/>
      <c r="E24" s="150"/>
      <c r="F24" s="150"/>
      <c r="G24" s="150"/>
      <c r="H24" s="150"/>
      <c r="I24" s="150"/>
    </row>
    <row r="25" spans="1:22" s="130" customFormat="1" ht="11.25" x14ac:dyDescent="0.2">
      <c r="A25" s="150" t="s">
        <v>57</v>
      </c>
      <c r="B25" s="150" t="s">
        <v>116</v>
      </c>
      <c r="C25" s="150"/>
      <c r="D25" s="150"/>
      <c r="E25" s="150"/>
      <c r="F25" s="150"/>
      <c r="G25" s="150"/>
      <c r="H25" s="150"/>
      <c r="I25" s="150"/>
    </row>
    <row r="26" spans="1:22" s="130" customFormat="1" ht="11.25" x14ac:dyDescent="0.2">
      <c r="A26" s="150"/>
      <c r="B26" s="150" t="s">
        <v>117</v>
      </c>
      <c r="C26" s="150"/>
      <c r="D26" s="150"/>
      <c r="E26" s="150"/>
      <c r="F26" s="150"/>
      <c r="G26" s="150"/>
      <c r="H26" s="150"/>
      <c r="I26" s="150"/>
    </row>
    <row r="27" spans="1:22" x14ac:dyDescent="0.25">
      <c r="A27" s="150"/>
      <c r="B27" s="150"/>
      <c r="C27" s="150"/>
      <c r="D27" s="150"/>
      <c r="E27" s="150"/>
      <c r="F27" s="150"/>
      <c r="G27" s="150"/>
      <c r="H27" s="150"/>
      <c r="I27" s="150"/>
    </row>
    <row r="31" spans="1:22" x14ac:dyDescent="0.25">
      <c r="C31" s="33"/>
    </row>
    <row r="32" spans="1:22" x14ac:dyDescent="0.25">
      <c r="C32" s="33"/>
    </row>
    <row r="33" spans="3:3" x14ac:dyDescent="0.25">
      <c r="C33" s="33"/>
    </row>
    <row r="34" spans="3:3" x14ac:dyDescent="0.25">
      <c r="C34" s="33"/>
    </row>
    <row r="35" spans="3:3" x14ac:dyDescent="0.25">
      <c r="C35" s="33"/>
    </row>
    <row r="36" spans="3:3" x14ac:dyDescent="0.25">
      <c r="C36" s="33"/>
    </row>
    <row r="37" spans="3:3" x14ac:dyDescent="0.25">
      <c r="C37" s="33"/>
    </row>
    <row r="38" spans="3:3" x14ac:dyDescent="0.25">
      <c r="C38" s="33"/>
    </row>
    <row r="39" spans="3:3" x14ac:dyDescent="0.25">
      <c r="C39" s="33"/>
    </row>
    <row r="40" spans="3:3" x14ac:dyDescent="0.25">
      <c r="C40" s="33"/>
    </row>
    <row r="41" spans="3:3" x14ac:dyDescent="0.25">
      <c r="C41" s="33"/>
    </row>
    <row r="42" spans="3:3" x14ac:dyDescent="0.25">
      <c r="C42" s="33"/>
    </row>
    <row r="43" spans="3:3" x14ac:dyDescent="0.25">
      <c r="C43" s="33"/>
    </row>
    <row r="44" spans="3:3" x14ac:dyDescent="0.25">
      <c r="C44" s="33"/>
    </row>
    <row r="45" spans="3:3" x14ac:dyDescent="0.25">
      <c r="C45" s="33"/>
    </row>
    <row r="46" spans="3:3" x14ac:dyDescent="0.25">
      <c r="C46" s="33"/>
    </row>
    <row r="47" spans="3:3" x14ac:dyDescent="0.25">
      <c r="C47" s="33"/>
    </row>
    <row r="48" spans="3:3" x14ac:dyDescent="0.25">
      <c r="C48" s="33"/>
    </row>
  </sheetData>
  <pageMargins left="0.7" right="0.7" top="0.75" bottom="0.75" header="0.3" footer="0.3"/>
  <pageSetup paperSize="9" scale="66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C4D79B"/>
    <pageSetUpPr fitToPage="1"/>
  </sheetPr>
  <dimension ref="A1:U41"/>
  <sheetViews>
    <sheetView showGridLines="0" zoomScaleNormal="100" workbookViewId="0">
      <selection activeCell="B26" sqref="B26"/>
    </sheetView>
  </sheetViews>
  <sheetFormatPr defaultRowHeight="15" x14ac:dyDescent="0.25"/>
  <cols>
    <col min="1" max="1" width="22.42578125" customWidth="1"/>
  </cols>
  <sheetData>
    <row r="1" spans="1:21" s="155" customFormat="1" ht="15.75" x14ac:dyDescent="0.25">
      <c r="A1" s="154" t="s">
        <v>179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3" spans="1:21" s="147" customFormat="1" ht="23.25" customHeight="1" x14ac:dyDescent="0.25">
      <c r="A3" s="253" t="s">
        <v>305</v>
      </c>
      <c r="B3" s="220"/>
      <c r="C3" s="79">
        <v>1988</v>
      </c>
      <c r="D3" s="79">
        <v>1989</v>
      </c>
      <c r="E3" s="79">
        <v>1994</v>
      </c>
      <c r="F3" s="79">
        <v>1995</v>
      </c>
      <c r="G3" s="79">
        <v>1996</v>
      </c>
      <c r="H3" s="79">
        <v>1998</v>
      </c>
      <c r="I3" s="79">
        <v>2000</v>
      </c>
      <c r="J3" s="79">
        <v>2001</v>
      </c>
      <c r="K3" s="79">
        <v>2002</v>
      </c>
      <c r="L3" s="79">
        <v>2003</v>
      </c>
      <c r="M3" s="79">
        <v>2004</v>
      </c>
      <c r="N3" s="79">
        <v>2005</v>
      </c>
      <c r="O3" s="79">
        <v>2006</v>
      </c>
      <c r="P3" s="79">
        <v>2007</v>
      </c>
      <c r="Q3" s="79">
        <v>2008</v>
      </c>
      <c r="R3" s="79">
        <v>2009</v>
      </c>
      <c r="S3" s="79">
        <v>2010</v>
      </c>
      <c r="T3" s="79">
        <v>2011</v>
      </c>
    </row>
    <row r="4" spans="1:21" s="155" customFormat="1" x14ac:dyDescent="0.25">
      <c r="A4" s="213"/>
      <c r="B4" s="213"/>
      <c r="C4" s="163" t="s">
        <v>50</v>
      </c>
      <c r="D4" s="163" t="s">
        <v>50</v>
      </c>
      <c r="E4" s="163" t="s">
        <v>50</v>
      </c>
      <c r="F4" s="163" t="s">
        <v>50</v>
      </c>
      <c r="G4" s="163" t="s">
        <v>50</v>
      </c>
      <c r="H4" s="163" t="s">
        <v>50</v>
      </c>
      <c r="I4" s="163" t="s">
        <v>50</v>
      </c>
      <c r="J4" s="163" t="s">
        <v>50</v>
      </c>
      <c r="K4" s="163" t="s">
        <v>50</v>
      </c>
      <c r="L4" s="163" t="s">
        <v>50</v>
      </c>
      <c r="M4" s="163" t="s">
        <v>50</v>
      </c>
      <c r="N4" s="163" t="s">
        <v>50</v>
      </c>
      <c r="O4" s="163" t="s">
        <v>50</v>
      </c>
      <c r="P4" s="163" t="s">
        <v>50</v>
      </c>
      <c r="Q4" s="163" t="s">
        <v>50</v>
      </c>
      <c r="R4" s="163" t="s">
        <v>50</v>
      </c>
      <c r="S4" s="163" t="s">
        <v>50</v>
      </c>
      <c r="T4" s="163" t="s">
        <v>50</v>
      </c>
    </row>
    <row r="5" spans="1:21" x14ac:dyDescent="0.25">
      <c r="A5" s="159"/>
      <c r="B5" s="159"/>
      <c r="C5" s="404" t="s">
        <v>50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</row>
    <row r="6" spans="1:21" x14ac:dyDescent="0.25">
      <c r="A6" s="169" t="s">
        <v>51</v>
      </c>
      <c r="B6" s="169" t="s">
        <v>109</v>
      </c>
      <c r="C6" s="219">
        <v>0.1</v>
      </c>
      <c r="D6" s="219">
        <v>0.1</v>
      </c>
      <c r="E6" s="219">
        <v>0.1</v>
      </c>
      <c r="F6" s="219">
        <v>0.1</v>
      </c>
      <c r="G6" s="219">
        <v>0.1</v>
      </c>
      <c r="H6" s="219">
        <v>0</v>
      </c>
      <c r="I6" s="219">
        <v>0.1</v>
      </c>
      <c r="J6" s="219">
        <v>0</v>
      </c>
      <c r="K6" s="219">
        <v>0</v>
      </c>
      <c r="L6" s="219">
        <v>0.1</v>
      </c>
      <c r="M6" s="219">
        <v>0</v>
      </c>
      <c r="N6" s="219">
        <v>0</v>
      </c>
      <c r="O6" s="219">
        <v>0.1</v>
      </c>
      <c r="P6" s="219">
        <v>0.1</v>
      </c>
      <c r="Q6" s="219" t="s">
        <v>114</v>
      </c>
      <c r="R6" s="219">
        <v>0.1</v>
      </c>
      <c r="S6" s="219">
        <v>0.1</v>
      </c>
      <c r="T6" s="219">
        <v>0.1</v>
      </c>
    </row>
    <row r="7" spans="1:21" s="47" customFormat="1" x14ac:dyDescent="0.25">
      <c r="A7" s="169" t="s">
        <v>306</v>
      </c>
      <c r="B7" s="169" t="s">
        <v>110</v>
      </c>
      <c r="C7" s="219">
        <v>2</v>
      </c>
      <c r="D7" s="219">
        <v>2.4</v>
      </c>
      <c r="E7" s="219">
        <v>2</v>
      </c>
      <c r="F7" s="219">
        <v>1.7</v>
      </c>
      <c r="G7" s="219">
        <v>2.8</v>
      </c>
      <c r="H7" s="219">
        <v>1.8</v>
      </c>
      <c r="I7" s="219">
        <v>1.8</v>
      </c>
      <c r="J7" s="219">
        <v>1.6</v>
      </c>
      <c r="K7" s="219">
        <v>1.5</v>
      </c>
      <c r="L7" s="219">
        <v>1.3</v>
      </c>
      <c r="M7" s="219">
        <v>1.8</v>
      </c>
      <c r="N7" s="219">
        <v>1.4</v>
      </c>
      <c r="O7" s="219">
        <v>1.2</v>
      </c>
      <c r="P7" s="219">
        <v>0.8</v>
      </c>
      <c r="Q7" s="219">
        <v>0.8</v>
      </c>
      <c r="R7" s="219">
        <v>0.9</v>
      </c>
      <c r="S7" s="219">
        <v>0.7</v>
      </c>
      <c r="T7" s="219">
        <v>0.8</v>
      </c>
    </row>
    <row r="8" spans="1:21" s="47" customFormat="1" x14ac:dyDescent="0.25">
      <c r="A8" s="169"/>
      <c r="B8" s="169" t="s">
        <v>111</v>
      </c>
      <c r="C8" s="219">
        <v>6.7</v>
      </c>
      <c r="D8" s="219">
        <v>6.4</v>
      </c>
      <c r="E8" s="219">
        <v>5.9</v>
      </c>
      <c r="F8" s="219">
        <v>4.5</v>
      </c>
      <c r="G8" s="219">
        <v>6.5</v>
      </c>
      <c r="H8" s="219">
        <v>6.5</v>
      </c>
      <c r="I8" s="219">
        <v>5.4</v>
      </c>
      <c r="J8" s="219">
        <v>3.9</v>
      </c>
      <c r="K8" s="219">
        <v>5.8</v>
      </c>
      <c r="L8" s="219">
        <v>6.3</v>
      </c>
      <c r="M8" s="219">
        <v>5.0999999999999996</v>
      </c>
      <c r="N8" s="219">
        <v>4.8</v>
      </c>
      <c r="O8" s="219">
        <v>3.9</v>
      </c>
      <c r="P8" s="219">
        <v>2.6</v>
      </c>
      <c r="Q8" s="219">
        <v>2.6</v>
      </c>
      <c r="R8" s="219">
        <v>2.9</v>
      </c>
      <c r="S8" s="219">
        <v>3.1</v>
      </c>
      <c r="T8" s="219">
        <v>3.1</v>
      </c>
    </row>
    <row r="9" spans="1:21" x14ac:dyDescent="0.25">
      <c r="A9" s="261"/>
      <c r="B9" s="261" t="s">
        <v>112</v>
      </c>
      <c r="C9" s="262">
        <v>6.6</v>
      </c>
      <c r="D9" s="262">
        <v>6.5</v>
      </c>
      <c r="E9" s="262">
        <v>7.3</v>
      </c>
      <c r="F9" s="262">
        <v>7.3</v>
      </c>
      <c r="G9" s="262">
        <v>8.3000000000000007</v>
      </c>
      <c r="H9" s="262">
        <v>8.6</v>
      </c>
      <c r="I9" s="262">
        <v>7.8</v>
      </c>
      <c r="J9" s="262">
        <v>5.3</v>
      </c>
      <c r="K9" s="262">
        <v>9</v>
      </c>
      <c r="L9" s="262">
        <v>5.2</v>
      </c>
      <c r="M9" s="262">
        <v>6.7</v>
      </c>
      <c r="N9" s="262">
        <v>7</v>
      </c>
      <c r="O9" s="262">
        <v>6.5</v>
      </c>
      <c r="P9" s="262">
        <v>5.0999999999999996</v>
      </c>
      <c r="Q9" s="262">
        <v>4.5</v>
      </c>
      <c r="R9" s="262">
        <v>4.9000000000000004</v>
      </c>
      <c r="S9" s="262">
        <v>4.5999999999999996</v>
      </c>
      <c r="T9" s="262">
        <v>3.7</v>
      </c>
    </row>
    <row r="10" spans="1:21" x14ac:dyDescent="0.25">
      <c r="A10" s="166"/>
      <c r="B10" s="166" t="s">
        <v>113</v>
      </c>
      <c r="C10" s="256">
        <v>1.7</v>
      </c>
      <c r="D10" s="256">
        <v>1.7</v>
      </c>
      <c r="E10" s="256">
        <v>2.1</v>
      </c>
      <c r="F10" s="256">
        <v>1.8</v>
      </c>
      <c r="G10" s="256">
        <v>2.4</v>
      </c>
      <c r="H10" s="256">
        <v>2.2000000000000002</v>
      </c>
      <c r="I10" s="256">
        <v>2</v>
      </c>
      <c r="J10" s="256">
        <v>1.5</v>
      </c>
      <c r="K10" s="256">
        <v>2</v>
      </c>
      <c r="L10" s="256">
        <v>1.7</v>
      </c>
      <c r="M10" s="256">
        <v>1.8</v>
      </c>
      <c r="N10" s="256">
        <v>1.7</v>
      </c>
      <c r="O10" s="256">
        <v>1.5</v>
      </c>
      <c r="P10" s="256">
        <v>1.1000000000000001</v>
      </c>
      <c r="Q10" s="256">
        <v>1</v>
      </c>
      <c r="R10" s="256">
        <v>1.2</v>
      </c>
      <c r="S10" s="256">
        <v>1.1000000000000001</v>
      </c>
      <c r="T10" s="256">
        <v>1</v>
      </c>
    </row>
    <row r="11" spans="1:21" x14ac:dyDescent="0.2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</row>
    <row r="12" spans="1:21" x14ac:dyDescent="0.25">
      <c r="A12" s="169" t="s">
        <v>48</v>
      </c>
      <c r="B12" s="169" t="s">
        <v>109</v>
      </c>
      <c r="C12" s="219">
        <v>0.1</v>
      </c>
      <c r="D12" s="219">
        <v>0.1</v>
      </c>
      <c r="E12" s="219">
        <v>0.2</v>
      </c>
      <c r="F12" s="219">
        <v>0</v>
      </c>
      <c r="G12" s="219">
        <v>0</v>
      </c>
      <c r="H12" s="219">
        <v>0.1</v>
      </c>
      <c r="I12" s="219">
        <v>0.1</v>
      </c>
      <c r="J12" s="219">
        <v>0</v>
      </c>
      <c r="K12" s="219">
        <v>0.1</v>
      </c>
      <c r="L12" s="219">
        <v>0</v>
      </c>
      <c r="M12" s="219">
        <v>0</v>
      </c>
      <c r="N12" s="219">
        <v>0.1</v>
      </c>
      <c r="O12" s="219">
        <v>0.1</v>
      </c>
      <c r="P12" s="219">
        <v>0.1</v>
      </c>
      <c r="Q12" s="219" t="s">
        <v>114</v>
      </c>
      <c r="R12" s="219">
        <v>0.1</v>
      </c>
      <c r="S12" s="219">
        <v>0.1</v>
      </c>
      <c r="T12" s="219">
        <v>0.1</v>
      </c>
    </row>
    <row r="13" spans="1:21" x14ac:dyDescent="0.25">
      <c r="A13" s="169"/>
      <c r="B13" s="169" t="s">
        <v>110</v>
      </c>
      <c r="C13" s="219">
        <v>0.4</v>
      </c>
      <c r="D13" s="219">
        <v>0.4</v>
      </c>
      <c r="E13" s="219">
        <v>0.5</v>
      </c>
      <c r="F13" s="219">
        <v>0.5</v>
      </c>
      <c r="G13" s="219">
        <v>0.5</v>
      </c>
      <c r="H13" s="219">
        <v>0.5</v>
      </c>
      <c r="I13" s="219">
        <v>0.7</v>
      </c>
      <c r="J13" s="219">
        <v>0.7</v>
      </c>
      <c r="K13" s="219">
        <v>0.8</v>
      </c>
      <c r="L13" s="219">
        <v>0.4</v>
      </c>
      <c r="M13" s="219">
        <v>0.5</v>
      </c>
      <c r="N13" s="219">
        <v>0.4</v>
      </c>
      <c r="O13" s="219">
        <v>0.5</v>
      </c>
      <c r="P13" s="219">
        <v>0.5</v>
      </c>
      <c r="Q13" s="219">
        <v>0.6</v>
      </c>
      <c r="R13" s="219">
        <v>0.4</v>
      </c>
      <c r="S13" s="219">
        <v>0.7</v>
      </c>
      <c r="T13" s="219">
        <v>0.3</v>
      </c>
    </row>
    <row r="14" spans="1:21" x14ac:dyDescent="0.25">
      <c r="A14" s="169"/>
      <c r="B14" s="169" t="s">
        <v>111</v>
      </c>
      <c r="C14" s="219">
        <v>2.4</v>
      </c>
      <c r="D14" s="219">
        <v>1.5</v>
      </c>
      <c r="E14" s="219">
        <v>1.8</v>
      </c>
      <c r="F14" s="219">
        <v>1.9</v>
      </c>
      <c r="G14" s="219">
        <v>1.7</v>
      </c>
      <c r="H14" s="219">
        <v>1.5</v>
      </c>
      <c r="I14" s="219">
        <v>1.7</v>
      </c>
      <c r="J14" s="219">
        <v>2</v>
      </c>
      <c r="K14" s="219">
        <v>2.2000000000000002</v>
      </c>
      <c r="L14" s="219">
        <v>1.9</v>
      </c>
      <c r="M14" s="219">
        <v>1.2</v>
      </c>
      <c r="N14" s="219">
        <v>1.5</v>
      </c>
      <c r="O14" s="219">
        <v>1.7</v>
      </c>
      <c r="P14" s="219">
        <v>1.2</v>
      </c>
      <c r="Q14" s="219">
        <v>1.6</v>
      </c>
      <c r="R14" s="219">
        <v>1.3</v>
      </c>
      <c r="S14" s="219">
        <v>1.4</v>
      </c>
      <c r="T14" s="219">
        <v>1.2</v>
      </c>
    </row>
    <row r="15" spans="1:21" x14ac:dyDescent="0.25">
      <c r="A15" s="261"/>
      <c r="B15" s="261" t="s">
        <v>112</v>
      </c>
      <c r="C15" s="262">
        <v>3</v>
      </c>
      <c r="D15" s="262">
        <v>4</v>
      </c>
      <c r="E15" s="262">
        <v>3.6</v>
      </c>
      <c r="F15" s="262">
        <v>3.5</v>
      </c>
      <c r="G15" s="262">
        <v>2.2000000000000002</v>
      </c>
      <c r="H15" s="262">
        <v>4.0999999999999996</v>
      </c>
      <c r="I15" s="262">
        <v>3.3</v>
      </c>
      <c r="J15" s="262">
        <v>3.9</v>
      </c>
      <c r="K15" s="262">
        <v>3.7</v>
      </c>
      <c r="L15" s="262">
        <v>2.6</v>
      </c>
      <c r="M15" s="262">
        <v>2.8</v>
      </c>
      <c r="N15" s="262">
        <v>3</v>
      </c>
      <c r="O15" s="262">
        <v>2.1</v>
      </c>
      <c r="P15" s="262">
        <v>1.9</v>
      </c>
      <c r="Q15" s="262">
        <v>2.7</v>
      </c>
      <c r="R15" s="262">
        <v>2.1</v>
      </c>
      <c r="S15" s="262">
        <v>1.8</v>
      </c>
      <c r="T15" s="262">
        <v>1.4</v>
      </c>
    </row>
    <row r="16" spans="1:21" x14ac:dyDescent="0.25">
      <c r="A16" s="166"/>
      <c r="B16" s="166" t="s">
        <v>113</v>
      </c>
      <c r="C16" s="256">
        <v>0.6</v>
      </c>
      <c r="D16" s="256">
        <v>0.6</v>
      </c>
      <c r="E16" s="256">
        <v>0.8</v>
      </c>
      <c r="F16" s="256">
        <v>0.7</v>
      </c>
      <c r="G16" s="256">
        <v>0.6</v>
      </c>
      <c r="H16" s="256">
        <v>0.8</v>
      </c>
      <c r="I16" s="256">
        <v>0.8</v>
      </c>
      <c r="J16" s="256">
        <v>0.9</v>
      </c>
      <c r="K16" s="256">
        <v>0.9</v>
      </c>
      <c r="L16" s="256">
        <v>0.6</v>
      </c>
      <c r="M16" s="256">
        <v>0.6</v>
      </c>
      <c r="N16" s="256">
        <v>0.6</v>
      </c>
      <c r="O16" s="256">
        <v>0.6</v>
      </c>
      <c r="P16" s="256">
        <v>0.5</v>
      </c>
      <c r="Q16" s="256">
        <v>0.6</v>
      </c>
      <c r="R16" s="256">
        <v>0.5</v>
      </c>
      <c r="S16" s="256">
        <v>0.6</v>
      </c>
      <c r="T16" s="256">
        <v>0.4</v>
      </c>
      <c r="U16" s="11"/>
    </row>
    <row r="17" spans="1:20" x14ac:dyDescent="0.25">
      <c r="A17" s="254"/>
      <c r="B17" s="159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</row>
    <row r="18" spans="1:20" x14ac:dyDescent="0.25">
      <c r="A18" s="263" t="s">
        <v>123</v>
      </c>
      <c r="B18" s="169" t="s">
        <v>109</v>
      </c>
      <c r="C18" s="219">
        <v>1.7</v>
      </c>
      <c r="D18" s="219">
        <v>2.2000000000000002</v>
      </c>
      <c r="E18" s="219">
        <v>1.7</v>
      </c>
      <c r="F18" s="219">
        <v>1.3</v>
      </c>
      <c r="G18" s="219">
        <v>1.5</v>
      </c>
      <c r="H18" s="219">
        <v>1.3</v>
      </c>
      <c r="I18" s="219">
        <v>1.8</v>
      </c>
      <c r="J18" s="219">
        <v>1.5</v>
      </c>
      <c r="K18" s="219">
        <v>1.9</v>
      </c>
      <c r="L18" s="219">
        <v>2.2000000000000002</v>
      </c>
      <c r="M18" s="219">
        <v>1.7</v>
      </c>
      <c r="N18" s="219">
        <v>2</v>
      </c>
      <c r="O18" s="219">
        <v>2.2999999999999998</v>
      </c>
      <c r="P18" s="219">
        <v>1.8</v>
      </c>
      <c r="Q18" s="219">
        <v>1.2</v>
      </c>
      <c r="R18" s="219">
        <v>1.7</v>
      </c>
      <c r="S18" s="219">
        <v>2.1</v>
      </c>
      <c r="T18" s="219">
        <v>1.9</v>
      </c>
    </row>
    <row r="19" spans="1:20" x14ac:dyDescent="0.25">
      <c r="A19" s="263"/>
      <c r="B19" s="169" t="s">
        <v>110</v>
      </c>
      <c r="C19" s="219">
        <v>10.8</v>
      </c>
      <c r="D19" s="219">
        <v>11.5</v>
      </c>
      <c r="E19" s="219">
        <v>10.6</v>
      </c>
      <c r="F19" s="219">
        <v>9.6999999999999993</v>
      </c>
      <c r="G19" s="219">
        <v>12.4</v>
      </c>
      <c r="H19" s="219">
        <v>10.6</v>
      </c>
      <c r="I19" s="219">
        <v>11.7</v>
      </c>
      <c r="J19" s="219">
        <v>11.5</v>
      </c>
      <c r="K19" s="219">
        <v>12.9</v>
      </c>
      <c r="L19" s="219">
        <v>11.8</v>
      </c>
      <c r="M19" s="219">
        <v>13.2</v>
      </c>
      <c r="N19" s="219">
        <v>12.3</v>
      </c>
      <c r="O19" s="219">
        <v>12.8</v>
      </c>
      <c r="P19" s="219">
        <v>11</v>
      </c>
      <c r="Q19" s="219">
        <v>9.9</v>
      </c>
      <c r="R19" s="219">
        <v>9.8000000000000007</v>
      </c>
      <c r="S19" s="219">
        <v>10.6</v>
      </c>
      <c r="T19" s="219">
        <v>8.4</v>
      </c>
    </row>
    <row r="20" spans="1:20" x14ac:dyDescent="0.25">
      <c r="A20" s="169"/>
      <c r="B20" s="169" t="s">
        <v>111</v>
      </c>
      <c r="C20" s="219">
        <v>22.8</v>
      </c>
      <c r="D20" s="219">
        <v>22</v>
      </c>
      <c r="E20" s="219">
        <v>23.9</v>
      </c>
      <c r="F20" s="219">
        <v>19.7</v>
      </c>
      <c r="G20" s="219">
        <v>22.4</v>
      </c>
      <c r="H20" s="219">
        <v>26.8</v>
      </c>
      <c r="I20" s="219">
        <v>26.2</v>
      </c>
      <c r="J20" s="219">
        <v>25.2</v>
      </c>
      <c r="K20" s="219">
        <v>29.1</v>
      </c>
      <c r="L20" s="219">
        <v>29.7</v>
      </c>
      <c r="M20" s="219">
        <v>26.6</v>
      </c>
      <c r="N20" s="219">
        <v>26</v>
      </c>
      <c r="O20" s="219">
        <v>29</v>
      </c>
      <c r="P20" s="219">
        <v>23.9</v>
      </c>
      <c r="Q20" s="219">
        <v>23</v>
      </c>
      <c r="R20" s="219">
        <v>26.2</v>
      </c>
      <c r="S20" s="219">
        <v>22.3</v>
      </c>
      <c r="T20" s="219">
        <v>22.5</v>
      </c>
    </row>
    <row r="21" spans="1:20" x14ac:dyDescent="0.25">
      <c r="A21" s="261"/>
      <c r="B21" s="261" t="s">
        <v>112</v>
      </c>
      <c r="C21" s="219">
        <v>26.5</v>
      </c>
      <c r="D21" s="262">
        <v>26.8</v>
      </c>
      <c r="E21" s="262">
        <v>25.1</v>
      </c>
      <c r="F21" s="262">
        <v>29.2</v>
      </c>
      <c r="G21" s="262">
        <v>25.4</v>
      </c>
      <c r="H21" s="262">
        <v>29.9</v>
      </c>
      <c r="I21" s="262">
        <v>30.6</v>
      </c>
      <c r="J21" s="262">
        <v>32.200000000000003</v>
      </c>
      <c r="K21" s="262">
        <v>37.9</v>
      </c>
      <c r="L21" s="262">
        <v>30.3</v>
      </c>
      <c r="M21" s="262">
        <v>31.9</v>
      </c>
      <c r="N21" s="262">
        <v>31.3</v>
      </c>
      <c r="O21" s="262">
        <v>33.299999999999997</v>
      </c>
      <c r="P21" s="262">
        <v>27.7</v>
      </c>
      <c r="Q21" s="262">
        <v>32.5</v>
      </c>
      <c r="R21" s="262">
        <v>27.5</v>
      </c>
      <c r="S21" s="262">
        <v>31.7</v>
      </c>
      <c r="T21" s="262">
        <v>29.8</v>
      </c>
    </row>
    <row r="22" spans="1:20" x14ac:dyDescent="0.25">
      <c r="A22" s="257"/>
      <c r="B22" s="178" t="s">
        <v>113</v>
      </c>
      <c r="C22" s="258">
        <v>7.7</v>
      </c>
      <c r="D22" s="258">
        <v>7.7</v>
      </c>
      <c r="E22" s="258">
        <v>9.1999999999999993</v>
      </c>
      <c r="F22" s="258">
        <v>8.6999999999999993</v>
      </c>
      <c r="G22" s="258">
        <v>9.5</v>
      </c>
      <c r="H22" s="258">
        <v>9.9</v>
      </c>
      <c r="I22" s="258">
        <v>10.4</v>
      </c>
      <c r="J22" s="258">
        <v>10.199999999999999</v>
      </c>
      <c r="K22" s="258">
        <v>11.9</v>
      </c>
      <c r="L22" s="258">
        <v>10.9</v>
      </c>
      <c r="M22" s="258">
        <v>11</v>
      </c>
      <c r="N22" s="258">
        <v>10.8</v>
      </c>
      <c r="O22" s="258">
        <v>11.5</v>
      </c>
      <c r="P22" s="258">
        <v>9.6999999999999993</v>
      </c>
      <c r="Q22" s="258">
        <v>9.4</v>
      </c>
      <c r="R22" s="258">
        <v>9.5</v>
      </c>
      <c r="S22" s="258">
        <v>10.1</v>
      </c>
      <c r="T22" s="258">
        <v>9.1</v>
      </c>
    </row>
    <row r="24" spans="1:20" s="130" customFormat="1" ht="11.25" x14ac:dyDescent="0.2">
      <c r="A24" s="150" t="s">
        <v>56</v>
      </c>
      <c r="B24" s="150" t="s">
        <v>115</v>
      </c>
      <c r="C24" s="150"/>
      <c r="D24" s="150"/>
      <c r="E24" s="150"/>
      <c r="F24" s="150"/>
      <c r="G24" s="150"/>
      <c r="H24" s="150"/>
      <c r="I24" s="152"/>
    </row>
    <row r="25" spans="1:20" s="130" customFormat="1" ht="11.25" x14ac:dyDescent="0.2">
      <c r="A25" s="150" t="s">
        <v>57</v>
      </c>
      <c r="B25" s="150" t="s">
        <v>116</v>
      </c>
      <c r="C25" s="150"/>
      <c r="D25" s="150"/>
      <c r="E25" s="150"/>
      <c r="F25" s="150"/>
      <c r="G25" s="150"/>
      <c r="H25" s="150"/>
      <c r="I25" s="152"/>
    </row>
    <row r="26" spans="1:20" s="130" customFormat="1" ht="11.25" x14ac:dyDescent="0.2">
      <c r="A26" s="152"/>
      <c r="B26" s="150" t="s">
        <v>117</v>
      </c>
      <c r="C26" s="150"/>
      <c r="D26" s="150"/>
      <c r="E26" s="150"/>
      <c r="F26" s="150"/>
      <c r="G26" s="150"/>
      <c r="H26" s="150"/>
      <c r="I26" s="152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20" x14ac:dyDescent="0.25">
      <c r="C28" s="33"/>
      <c r="D28" s="11"/>
    </row>
    <row r="29" spans="1:20" x14ac:dyDescent="0.25">
      <c r="C29" s="33"/>
      <c r="D29" s="11"/>
    </row>
    <row r="30" spans="1:20" x14ac:dyDescent="0.25">
      <c r="C30" s="33"/>
      <c r="D30" s="11"/>
    </row>
    <row r="31" spans="1:20" x14ac:dyDescent="0.25">
      <c r="C31" s="33"/>
      <c r="D31" s="11"/>
    </row>
    <row r="32" spans="1:20" x14ac:dyDescent="0.25">
      <c r="C32" s="33"/>
      <c r="D32" s="11"/>
    </row>
    <row r="33" spans="3:4" x14ac:dyDescent="0.25">
      <c r="C33" s="33"/>
      <c r="D33" s="11"/>
    </row>
    <row r="34" spans="3:4" x14ac:dyDescent="0.25">
      <c r="C34" s="33"/>
      <c r="D34" s="11"/>
    </row>
    <row r="35" spans="3:4" x14ac:dyDescent="0.25">
      <c r="C35" s="33"/>
      <c r="D35" s="11"/>
    </row>
    <row r="36" spans="3:4" x14ac:dyDescent="0.25">
      <c r="C36" s="33"/>
      <c r="D36" s="11"/>
    </row>
    <row r="37" spans="3:4" x14ac:dyDescent="0.25">
      <c r="C37" s="33"/>
      <c r="D37" s="11"/>
    </row>
    <row r="38" spans="3:4" x14ac:dyDescent="0.25">
      <c r="C38" s="33"/>
      <c r="D38" s="11"/>
    </row>
    <row r="39" spans="3:4" x14ac:dyDescent="0.25">
      <c r="C39" s="33"/>
      <c r="D39" s="11"/>
    </row>
    <row r="40" spans="3:4" x14ac:dyDescent="0.25">
      <c r="C40" s="33"/>
      <c r="D40" s="11"/>
    </row>
    <row r="41" spans="3:4" x14ac:dyDescent="0.25">
      <c r="C41" s="33"/>
      <c r="D41" s="11"/>
    </row>
  </sheetData>
  <mergeCells count="1">
    <mergeCell ref="C5:T5"/>
  </mergeCells>
  <pageMargins left="0.7" right="0.7" top="0.75" bottom="0.75" header="0.3" footer="0.3"/>
  <pageSetup paperSize="9" scale="66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C4D79B"/>
    <pageSetUpPr fitToPage="1"/>
  </sheetPr>
  <dimension ref="A1:S37"/>
  <sheetViews>
    <sheetView zoomScaleNormal="100" workbookViewId="0">
      <selection activeCell="Q10" sqref="Q10"/>
    </sheetView>
  </sheetViews>
  <sheetFormatPr defaultColWidth="9.140625" defaultRowHeight="15" x14ac:dyDescent="0.25"/>
  <cols>
    <col min="1" max="16384" width="9.140625" style="109"/>
  </cols>
  <sheetData>
    <row r="1" spans="1:19" x14ac:dyDescent="0.25">
      <c r="A1" s="302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110"/>
      <c r="R1" s="110"/>
      <c r="S1" s="110"/>
    </row>
    <row r="2" spans="1:19" x14ac:dyDescent="0.25">
      <c r="A2" s="302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110"/>
      <c r="R2" s="110"/>
      <c r="S2" s="110"/>
    </row>
    <row r="3" spans="1:19" x14ac:dyDescent="0.25">
      <c r="A3" s="302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111"/>
      <c r="R3" s="111"/>
      <c r="S3" s="111"/>
    </row>
    <row r="4" spans="1:19" x14ac:dyDescent="0.25">
      <c r="A4" s="302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111"/>
      <c r="R4" s="111"/>
      <c r="S4" s="111"/>
    </row>
    <row r="5" spans="1:19" x14ac:dyDescent="0.25">
      <c r="A5" s="302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111"/>
      <c r="R5" s="111"/>
      <c r="S5" s="111"/>
    </row>
    <row r="6" spans="1:19" x14ac:dyDescent="0.25">
      <c r="A6" s="302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111"/>
      <c r="R6" s="111"/>
      <c r="S6" s="111"/>
    </row>
    <row r="7" spans="1:19" x14ac:dyDescent="0.25">
      <c r="A7" s="302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111"/>
      <c r="R7" s="111"/>
      <c r="S7" s="111"/>
    </row>
    <row r="8" spans="1:19" x14ac:dyDescent="0.25">
      <c r="A8" s="302"/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111"/>
      <c r="R8" s="111"/>
      <c r="S8" s="111"/>
    </row>
    <row r="9" spans="1:19" x14ac:dyDescent="0.25">
      <c r="A9" s="305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111"/>
      <c r="R9" s="111"/>
      <c r="S9" s="111"/>
    </row>
    <row r="10" spans="1:19" x14ac:dyDescent="0.25">
      <c r="A10" s="302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111"/>
      <c r="R10" s="111"/>
      <c r="S10" s="111"/>
    </row>
    <row r="11" spans="1:19" x14ac:dyDescent="0.25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</row>
    <row r="12" spans="1:19" x14ac:dyDescent="0.25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</row>
    <row r="13" spans="1:19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</row>
    <row r="14" spans="1:19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</row>
    <row r="15" spans="1:19" x14ac:dyDescent="0.25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</row>
    <row r="16" spans="1:19" x14ac:dyDescent="0.25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</row>
    <row r="17" spans="1:16" x14ac:dyDescent="0.25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</row>
    <row r="18" spans="1:16" x14ac:dyDescent="0.25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</row>
    <row r="19" spans="1:16" x14ac:dyDescent="0.25">
      <c r="A19" s="302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</row>
    <row r="20" spans="1:16" x14ac:dyDescent="0.25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</row>
    <row r="21" spans="1:16" x14ac:dyDescent="0.25">
      <c r="A21" s="302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</row>
    <row r="22" spans="1:16" x14ac:dyDescent="0.25">
      <c r="A22" s="302"/>
      <c r="B22" s="302"/>
      <c r="C22" s="133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</row>
    <row r="23" spans="1:16" x14ac:dyDescent="0.25">
      <c r="A23" s="302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</row>
    <row r="24" spans="1:16" x14ac:dyDescent="0.25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</row>
    <row r="25" spans="1:16" x14ac:dyDescent="0.25">
      <c r="A25" s="302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</row>
    <row r="26" spans="1:16" x14ac:dyDescent="0.25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</row>
    <row r="27" spans="1:16" x14ac:dyDescent="0.25">
      <c r="A27" s="302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</row>
    <row r="28" spans="1:16" x14ac:dyDescent="0.25">
      <c r="A28" s="302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</row>
    <row r="29" spans="1:16" x14ac:dyDescent="0.25">
      <c r="A29" s="302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</row>
    <row r="30" spans="1:16" x14ac:dyDescent="0.25">
      <c r="A30" s="302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</row>
    <row r="31" spans="1:16" x14ac:dyDescent="0.25">
      <c r="A31" s="302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</row>
    <row r="32" spans="1:16" x14ac:dyDescent="0.25">
      <c r="A32" s="302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</row>
    <row r="33" spans="1:16" x14ac:dyDescent="0.25">
      <c r="A33" s="302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</row>
    <row r="34" spans="1:16" x14ac:dyDescent="0.25">
      <c r="A34" s="302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</row>
    <row r="35" spans="1:16" x14ac:dyDescent="0.25">
      <c r="A35" s="302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</row>
    <row r="36" spans="1:16" x14ac:dyDescent="0.25">
      <c r="A36" s="302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</row>
    <row r="37" spans="1:16" x14ac:dyDescent="0.25">
      <c r="A37" s="302"/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</row>
  </sheetData>
  <pageMargins left="0.7" right="0.7" top="0.75" bottom="0.75" header="0.3" footer="0.3"/>
  <pageSetup paperSize="9" scale="95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C4D79B"/>
  </sheetPr>
  <dimension ref="A1:S10"/>
  <sheetViews>
    <sheetView workbookViewId="0">
      <selection activeCell="R47" sqref="R47"/>
    </sheetView>
  </sheetViews>
  <sheetFormatPr defaultRowHeight="15" x14ac:dyDescent="0.25"/>
  <cols>
    <col min="1" max="1" width="41.7109375" customWidth="1"/>
    <col min="2" max="2" width="9.42578125" customWidth="1"/>
  </cols>
  <sheetData>
    <row r="1" spans="1:19" ht="18.75" x14ac:dyDescent="0.3">
      <c r="A1" s="16" t="s">
        <v>141</v>
      </c>
    </row>
    <row r="2" spans="1:19" ht="18.75" x14ac:dyDescent="0.3">
      <c r="A2" s="16"/>
    </row>
    <row r="3" spans="1:19" x14ac:dyDescent="0.25">
      <c r="B3" s="36">
        <v>1988</v>
      </c>
      <c r="C3" s="36">
        <v>1989</v>
      </c>
      <c r="D3" s="36">
        <v>1994</v>
      </c>
      <c r="E3" s="36">
        <v>1995</v>
      </c>
      <c r="F3" s="36">
        <v>1996</v>
      </c>
      <c r="G3" s="36">
        <v>1998</v>
      </c>
      <c r="H3" s="36">
        <v>2000</v>
      </c>
      <c r="I3" s="36">
        <v>2001</v>
      </c>
      <c r="J3" s="36">
        <v>2002</v>
      </c>
      <c r="K3" s="36">
        <v>2003</v>
      </c>
      <c r="L3" s="36">
        <v>2004</v>
      </c>
      <c r="M3" s="36">
        <v>2005</v>
      </c>
      <c r="N3" s="36">
        <v>2006</v>
      </c>
      <c r="O3" s="36">
        <v>2007</v>
      </c>
      <c r="P3" s="36">
        <v>2008</v>
      </c>
      <c r="Q3" s="36">
        <v>2009</v>
      </c>
      <c r="R3" s="36">
        <v>2010</v>
      </c>
      <c r="S3" s="36">
        <v>2011</v>
      </c>
    </row>
    <row r="4" spans="1:19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x14ac:dyDescent="0.25">
      <c r="A5" t="s">
        <v>122</v>
      </c>
      <c r="B5" s="33">
        <v>2.2000000000000002</v>
      </c>
      <c r="C5" s="33">
        <v>2.2999999999999998</v>
      </c>
      <c r="D5" s="33">
        <v>2.2999999999999998</v>
      </c>
      <c r="E5" s="33">
        <v>2.5</v>
      </c>
      <c r="F5" s="33">
        <v>2.2999999999999998</v>
      </c>
      <c r="G5" s="33">
        <v>3.2</v>
      </c>
      <c r="H5" s="33">
        <v>2.5</v>
      </c>
      <c r="I5" s="33">
        <v>2.5</v>
      </c>
      <c r="J5" s="33">
        <v>2.4</v>
      </c>
      <c r="K5" s="33">
        <v>2.2999999999999998</v>
      </c>
      <c r="L5" s="33">
        <v>2.2999999999999998</v>
      </c>
      <c r="M5" s="33">
        <v>2.1</v>
      </c>
      <c r="N5" s="33">
        <v>2</v>
      </c>
      <c r="O5" s="33">
        <v>1.8</v>
      </c>
      <c r="P5" s="33">
        <v>1.7</v>
      </c>
      <c r="Q5" s="33">
        <v>1.9</v>
      </c>
      <c r="R5" s="33">
        <v>1.9</v>
      </c>
      <c r="S5" s="33">
        <v>1.7</v>
      </c>
    </row>
    <row r="6" spans="1:19" x14ac:dyDescent="0.25">
      <c r="A6" t="s">
        <v>121</v>
      </c>
      <c r="B6" s="33">
        <v>1.7</v>
      </c>
      <c r="C6" s="33">
        <v>1.7</v>
      </c>
      <c r="D6" s="33">
        <v>2.1</v>
      </c>
      <c r="E6" s="33">
        <v>1.8</v>
      </c>
      <c r="F6" s="33">
        <v>2.4</v>
      </c>
      <c r="G6" s="33">
        <v>2.2000000000000002</v>
      </c>
      <c r="H6" s="33">
        <v>2</v>
      </c>
      <c r="I6" s="33">
        <v>1.5</v>
      </c>
      <c r="J6" s="33">
        <v>2</v>
      </c>
      <c r="K6" s="33">
        <v>1.7</v>
      </c>
      <c r="L6" s="33">
        <v>1.8</v>
      </c>
      <c r="M6" s="33">
        <v>1.7</v>
      </c>
      <c r="N6" s="33">
        <v>1.5</v>
      </c>
      <c r="O6" s="33">
        <v>1.1000000000000001</v>
      </c>
      <c r="P6" s="33">
        <v>1</v>
      </c>
      <c r="Q6" s="33">
        <v>1.2</v>
      </c>
      <c r="R6" s="33">
        <v>1.1000000000000001</v>
      </c>
      <c r="S6" s="33">
        <v>1</v>
      </c>
    </row>
    <row r="7" spans="1:19" x14ac:dyDescent="0.25">
      <c r="A7" t="s">
        <v>119</v>
      </c>
      <c r="B7" s="33">
        <v>0.8</v>
      </c>
      <c r="C7" s="33">
        <v>0.7</v>
      </c>
      <c r="D7" s="33">
        <v>0.9</v>
      </c>
      <c r="E7" s="33">
        <v>0.6</v>
      </c>
      <c r="F7" s="33">
        <v>1</v>
      </c>
      <c r="G7" s="33">
        <v>0.8</v>
      </c>
      <c r="H7" s="33">
        <v>1</v>
      </c>
      <c r="I7" s="33">
        <v>0.8</v>
      </c>
      <c r="J7" s="33">
        <v>0.9</v>
      </c>
      <c r="K7" s="33">
        <v>0.8</v>
      </c>
      <c r="L7" s="33">
        <v>0.8</v>
      </c>
      <c r="M7" s="33">
        <v>0.8</v>
      </c>
      <c r="N7" s="33">
        <v>0.9</v>
      </c>
      <c r="O7" s="33">
        <v>0.8</v>
      </c>
      <c r="P7" s="33">
        <v>0.7</v>
      </c>
      <c r="Q7" s="33">
        <v>0.7</v>
      </c>
      <c r="R7" s="33">
        <v>0.7</v>
      </c>
      <c r="S7" s="33">
        <v>0.7</v>
      </c>
    </row>
    <row r="8" spans="1:19" x14ac:dyDescent="0.25">
      <c r="A8" t="s">
        <v>120</v>
      </c>
      <c r="B8" s="33">
        <v>0.6</v>
      </c>
      <c r="C8" s="33">
        <v>0.6</v>
      </c>
      <c r="D8" s="33">
        <v>0.8</v>
      </c>
      <c r="E8" s="33">
        <v>0.7</v>
      </c>
      <c r="F8" s="33">
        <v>0.6</v>
      </c>
      <c r="G8" s="33">
        <v>0.8</v>
      </c>
      <c r="H8" s="33">
        <v>0.8</v>
      </c>
      <c r="I8" s="33">
        <v>0.9</v>
      </c>
      <c r="J8" s="33">
        <v>0.9</v>
      </c>
      <c r="K8" s="33">
        <v>0.6</v>
      </c>
      <c r="L8" s="33">
        <v>0.6</v>
      </c>
      <c r="M8" s="33">
        <v>0.6</v>
      </c>
      <c r="N8" s="33">
        <v>0.6</v>
      </c>
      <c r="O8" s="33">
        <v>0.5</v>
      </c>
      <c r="P8" s="33">
        <v>0.6</v>
      </c>
      <c r="Q8" s="33">
        <v>0.5</v>
      </c>
      <c r="R8" s="33">
        <v>0.6</v>
      </c>
      <c r="S8" s="33">
        <v>0.4</v>
      </c>
    </row>
    <row r="9" spans="1:19" x14ac:dyDescent="0.25">
      <c r="A9" s="38" t="s">
        <v>124</v>
      </c>
      <c r="B9" s="33">
        <v>7.3</v>
      </c>
      <c r="C9" s="33">
        <v>6.9</v>
      </c>
      <c r="D9" s="33">
        <v>9.3000000000000007</v>
      </c>
      <c r="E9" s="33">
        <v>9.3000000000000007</v>
      </c>
      <c r="F9" s="33">
        <v>9.9</v>
      </c>
      <c r="G9" s="33">
        <v>11.3</v>
      </c>
      <c r="H9" s="33">
        <v>10.7</v>
      </c>
      <c r="I9" s="33">
        <v>11</v>
      </c>
      <c r="J9" s="33">
        <v>11.9</v>
      </c>
      <c r="K9" s="33">
        <v>11.3</v>
      </c>
      <c r="L9" s="33">
        <v>11.1</v>
      </c>
      <c r="M9" s="33">
        <v>11.4</v>
      </c>
      <c r="N9" s="33">
        <v>12</v>
      </c>
      <c r="O9" s="33">
        <v>10.9</v>
      </c>
      <c r="P9" s="33">
        <v>11.1</v>
      </c>
      <c r="Q9" s="33">
        <v>11.4</v>
      </c>
      <c r="R9" s="33">
        <v>11.7</v>
      </c>
      <c r="S9" s="33">
        <v>11.1</v>
      </c>
    </row>
    <row r="10" spans="1:19" x14ac:dyDescent="0.25">
      <c r="A10" t="s">
        <v>125</v>
      </c>
      <c r="B10" s="33">
        <v>7.7</v>
      </c>
      <c r="C10" s="33">
        <v>7.7</v>
      </c>
      <c r="D10" s="33">
        <v>9.1999999999999993</v>
      </c>
      <c r="E10" s="33">
        <v>8.6999999999999993</v>
      </c>
      <c r="F10" s="33">
        <v>9.5</v>
      </c>
      <c r="G10" s="33">
        <v>9.9</v>
      </c>
      <c r="H10" s="33">
        <v>10.4</v>
      </c>
      <c r="I10" s="33">
        <v>10.199999999999999</v>
      </c>
      <c r="J10" s="33">
        <v>11.9</v>
      </c>
      <c r="K10" s="33">
        <v>10.9</v>
      </c>
      <c r="L10" s="33">
        <v>11</v>
      </c>
      <c r="M10" s="33">
        <v>10.8</v>
      </c>
      <c r="N10" s="33">
        <v>11.5</v>
      </c>
      <c r="O10" s="33">
        <v>9.6999999999999993</v>
      </c>
      <c r="P10" s="33">
        <v>9.4</v>
      </c>
      <c r="Q10" s="33">
        <v>9.5</v>
      </c>
      <c r="R10" s="33">
        <v>10.1</v>
      </c>
      <c r="S10" s="33">
        <v>9.1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C4D79B"/>
    <pageSetUpPr fitToPage="1"/>
  </sheetPr>
  <dimension ref="A1:T35"/>
  <sheetViews>
    <sheetView showGridLines="0" zoomScaleNormal="100" workbookViewId="0"/>
  </sheetViews>
  <sheetFormatPr defaultRowHeight="15" x14ac:dyDescent="0.25"/>
  <cols>
    <col min="1" max="1" width="23" customWidth="1"/>
    <col min="2" max="2" width="11.85546875" customWidth="1"/>
    <col min="3" max="3" width="11.5703125" customWidth="1"/>
    <col min="4" max="4" width="10.5703125" customWidth="1"/>
    <col min="5" max="5" width="12.5703125" customWidth="1"/>
    <col min="18" max="18" width="9.5703125" bestFit="1" customWidth="1"/>
  </cols>
  <sheetData>
    <row r="1" spans="1:20" s="155" customFormat="1" ht="15.75" x14ac:dyDescent="0.25">
      <c r="A1" s="154" t="s">
        <v>177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224"/>
      <c r="M1" s="224"/>
      <c r="N1" s="224"/>
      <c r="O1" s="224"/>
      <c r="P1" s="224"/>
      <c r="Q1" s="224"/>
      <c r="R1" s="224"/>
      <c r="S1" s="224"/>
      <c r="T1" s="224"/>
    </row>
    <row r="2" spans="1:20" s="47" customFormat="1" x14ac:dyDescent="0.25"/>
    <row r="3" spans="1:20" x14ac:dyDescent="0.25">
      <c r="A3" s="242"/>
      <c r="B3" s="265"/>
      <c r="C3" s="243">
        <v>2003</v>
      </c>
      <c r="D3" s="243">
        <v>2006</v>
      </c>
      <c r="E3" s="243">
        <v>2011</v>
      </c>
      <c r="F3" s="18"/>
    </row>
    <row r="4" spans="1:20" x14ac:dyDescent="0.25">
      <c r="A4" s="213"/>
      <c r="B4" s="213"/>
      <c r="C4" s="163" t="s">
        <v>50</v>
      </c>
      <c r="D4" s="163" t="s">
        <v>50</v>
      </c>
      <c r="E4" s="163" t="s">
        <v>50</v>
      </c>
      <c r="F4" s="91"/>
    </row>
    <row r="5" spans="1:20" s="47" customFormat="1" x14ac:dyDescent="0.25">
      <c r="A5" s="159"/>
      <c r="B5" s="265"/>
      <c r="C5" s="225"/>
      <c r="D5" s="225"/>
      <c r="E5" s="225"/>
      <c r="F5" s="126"/>
    </row>
    <row r="6" spans="1:20" s="47" customFormat="1" x14ac:dyDescent="0.25">
      <c r="A6" s="159"/>
      <c r="B6" s="265"/>
      <c r="C6" s="225"/>
      <c r="D6" s="225"/>
      <c r="E6" s="225"/>
      <c r="F6" s="126"/>
    </row>
    <row r="7" spans="1:20" x14ac:dyDescent="0.25">
      <c r="A7" s="169" t="s">
        <v>51</v>
      </c>
      <c r="B7" s="169" t="s">
        <v>16</v>
      </c>
      <c r="C7" s="219">
        <v>3.8</v>
      </c>
      <c r="D7" s="219">
        <v>4.0999999999999996</v>
      </c>
      <c r="E7" s="219">
        <v>3.7</v>
      </c>
      <c r="R7" s="11"/>
    </row>
    <row r="8" spans="1:20" x14ac:dyDescent="0.25">
      <c r="A8" s="261"/>
      <c r="B8" s="261" t="s">
        <v>17</v>
      </c>
      <c r="C8" s="262">
        <v>1.7</v>
      </c>
      <c r="D8" s="262">
        <v>1.7</v>
      </c>
      <c r="E8" s="262">
        <v>1.6</v>
      </c>
      <c r="R8" s="11"/>
    </row>
    <row r="9" spans="1:20" x14ac:dyDescent="0.25">
      <c r="A9" s="166"/>
      <c r="B9" s="166" t="s">
        <v>52</v>
      </c>
      <c r="C9" s="256" t="s">
        <v>46</v>
      </c>
      <c r="D9" s="256">
        <v>2.9</v>
      </c>
      <c r="E9" s="256">
        <v>2.6</v>
      </c>
      <c r="R9" s="11"/>
    </row>
    <row r="10" spans="1:20" x14ac:dyDescent="0.25">
      <c r="A10" s="159"/>
      <c r="B10" s="159"/>
      <c r="C10" s="245"/>
      <c r="D10" s="245"/>
      <c r="E10" s="245"/>
      <c r="R10" s="11"/>
    </row>
    <row r="11" spans="1:20" x14ac:dyDescent="0.25">
      <c r="A11" s="169" t="s">
        <v>53</v>
      </c>
      <c r="B11" s="169" t="s">
        <v>16</v>
      </c>
      <c r="C11" s="219">
        <v>4.8</v>
      </c>
      <c r="D11" s="219">
        <v>4.8</v>
      </c>
      <c r="E11" s="219">
        <v>3.9</v>
      </c>
      <c r="O11" s="47"/>
      <c r="P11" s="47"/>
      <c r="Q11" s="47"/>
      <c r="R11" s="11"/>
      <c r="S11" s="47"/>
      <c r="T11" s="47"/>
    </row>
    <row r="12" spans="1:20" x14ac:dyDescent="0.25">
      <c r="A12" s="261"/>
      <c r="B12" s="261" t="s">
        <v>17</v>
      </c>
      <c r="C12" s="262">
        <v>3.4</v>
      </c>
      <c r="D12" s="262">
        <v>3.3</v>
      </c>
      <c r="E12" s="262">
        <v>2.5</v>
      </c>
      <c r="O12" s="47"/>
      <c r="P12" s="47"/>
      <c r="Q12" s="47"/>
      <c r="R12" s="11"/>
      <c r="S12" s="47"/>
      <c r="T12" s="47"/>
    </row>
    <row r="13" spans="1:20" x14ac:dyDescent="0.25">
      <c r="A13" s="166"/>
      <c r="B13" s="166" t="s">
        <v>52</v>
      </c>
      <c r="C13" s="256" t="s">
        <v>46</v>
      </c>
      <c r="D13" s="256">
        <v>4</v>
      </c>
      <c r="E13" s="256">
        <v>3.2</v>
      </c>
      <c r="O13" s="47"/>
      <c r="P13" s="47"/>
      <c r="Q13" s="47"/>
      <c r="R13" s="11"/>
      <c r="S13" s="47"/>
      <c r="T13" s="47"/>
    </row>
    <row r="14" spans="1:20" x14ac:dyDescent="0.25">
      <c r="A14" s="159"/>
      <c r="B14" s="159"/>
      <c r="C14" s="165"/>
      <c r="D14" s="165"/>
      <c r="E14" s="165"/>
      <c r="O14" s="47"/>
      <c r="P14" s="47"/>
      <c r="Q14" s="47"/>
      <c r="R14" s="11"/>
      <c r="S14" s="47"/>
      <c r="T14" s="47"/>
    </row>
    <row r="15" spans="1:20" x14ac:dyDescent="0.25">
      <c r="A15" s="169" t="s">
        <v>54</v>
      </c>
      <c r="B15" s="169" t="s">
        <v>16</v>
      </c>
      <c r="C15" s="219">
        <v>6.4</v>
      </c>
      <c r="D15" s="219">
        <v>6.4832819215529138</v>
      </c>
      <c r="E15" s="219">
        <v>5.7326879999999996</v>
      </c>
      <c r="O15" s="47"/>
      <c r="P15" s="47"/>
      <c r="Q15" s="47"/>
      <c r="R15" s="11"/>
      <c r="S15" s="47"/>
      <c r="T15" s="47"/>
    </row>
    <row r="16" spans="1:20" x14ac:dyDescent="0.25">
      <c r="A16" s="261"/>
      <c r="B16" s="261" t="s">
        <v>17</v>
      </c>
      <c r="C16" s="262">
        <v>4.0999999999999996</v>
      </c>
      <c r="D16" s="262">
        <v>3.9731066127809118</v>
      </c>
      <c r="E16" s="262">
        <v>3.4532289999999999</v>
      </c>
      <c r="O16" s="47"/>
      <c r="P16" s="47"/>
      <c r="Q16" s="47"/>
      <c r="R16" s="11"/>
      <c r="S16" s="47"/>
      <c r="T16" s="47"/>
    </row>
    <row r="17" spans="1:20" x14ac:dyDescent="0.25">
      <c r="A17" s="166"/>
      <c r="B17" s="166" t="s">
        <v>52</v>
      </c>
      <c r="C17" s="256">
        <v>5.2378360868138829</v>
      </c>
      <c r="D17" s="256">
        <v>5.1878788768978294</v>
      </c>
      <c r="E17" s="256">
        <v>4.5709049999999998</v>
      </c>
      <c r="O17" s="47"/>
      <c r="P17" s="47"/>
      <c r="Q17" s="47"/>
      <c r="R17" s="11"/>
      <c r="S17" s="47"/>
      <c r="T17" s="47"/>
    </row>
    <row r="18" spans="1:20" x14ac:dyDescent="0.25">
      <c r="A18" s="159"/>
      <c r="B18" s="159"/>
      <c r="C18" s="245"/>
      <c r="D18" s="245"/>
      <c r="E18" s="245"/>
      <c r="O18" s="47"/>
      <c r="P18" s="47"/>
      <c r="Q18" s="47"/>
      <c r="R18" s="11"/>
      <c r="S18" s="47"/>
      <c r="T18" s="47"/>
    </row>
    <row r="19" spans="1:20" x14ac:dyDescent="0.25">
      <c r="A19" s="169" t="s">
        <v>48</v>
      </c>
      <c r="B19" s="169" t="s">
        <v>16</v>
      </c>
      <c r="C19" s="219">
        <v>2.4</v>
      </c>
      <c r="D19" s="219">
        <v>2.4129139911042943</v>
      </c>
      <c r="E19" s="219">
        <v>2.652269</v>
      </c>
      <c r="O19" s="47"/>
      <c r="P19" s="47"/>
      <c r="Q19" s="47"/>
      <c r="R19" s="11"/>
      <c r="S19" s="47"/>
      <c r="T19" s="47"/>
    </row>
    <row r="20" spans="1:20" x14ac:dyDescent="0.25">
      <c r="A20" s="261"/>
      <c r="B20" s="261" t="s">
        <v>17</v>
      </c>
      <c r="C20" s="262">
        <v>2.2000000000000002</v>
      </c>
      <c r="D20" s="262">
        <v>2.1880197580995007</v>
      </c>
      <c r="E20" s="262">
        <v>2.0743200000000002</v>
      </c>
      <c r="O20" s="47"/>
      <c r="P20" s="47"/>
      <c r="Q20" s="47"/>
      <c r="R20" s="47"/>
      <c r="S20" s="47"/>
      <c r="T20" s="47"/>
    </row>
    <row r="21" spans="1:20" x14ac:dyDescent="0.25">
      <c r="A21" s="166"/>
      <c r="B21" s="166" t="s">
        <v>52</v>
      </c>
      <c r="C21" s="256">
        <v>2.2541698873699225</v>
      </c>
      <c r="D21" s="256">
        <v>2.2968676360373115</v>
      </c>
      <c r="E21" s="256">
        <v>2.3577279999999998</v>
      </c>
      <c r="O21" s="47"/>
      <c r="P21" s="47"/>
      <c r="Q21" s="47"/>
      <c r="R21" s="47"/>
      <c r="S21" s="47"/>
      <c r="T21" s="47"/>
    </row>
    <row r="22" spans="1:20" x14ac:dyDescent="0.25">
      <c r="A22" s="159"/>
      <c r="B22" s="159"/>
      <c r="C22" s="245"/>
      <c r="D22" s="245"/>
      <c r="E22" s="245"/>
    </row>
    <row r="23" spans="1:20" x14ac:dyDescent="0.25">
      <c r="A23" s="259" t="s">
        <v>55</v>
      </c>
      <c r="B23" s="169" t="s">
        <v>16</v>
      </c>
      <c r="C23" s="219">
        <v>13.6</v>
      </c>
      <c r="D23" s="219">
        <v>13.6</v>
      </c>
      <c r="E23" s="219">
        <v>13.9</v>
      </c>
      <c r="F23" s="33"/>
    </row>
    <row r="24" spans="1:20" x14ac:dyDescent="0.25">
      <c r="A24" s="261"/>
      <c r="B24" s="261" t="s">
        <v>17</v>
      </c>
      <c r="C24" s="262">
        <v>13</v>
      </c>
      <c r="D24" s="262">
        <v>13</v>
      </c>
      <c r="E24" s="262">
        <v>13.4</v>
      </c>
      <c r="F24" s="33"/>
    </row>
    <row r="25" spans="1:20" x14ac:dyDescent="0.25">
      <c r="A25" s="257"/>
      <c r="B25" s="178" t="s">
        <v>52</v>
      </c>
      <c r="C25" s="258" t="s">
        <v>46</v>
      </c>
      <c r="D25" s="258">
        <v>13.3</v>
      </c>
      <c r="E25" s="258">
        <v>13.6</v>
      </c>
    </row>
    <row r="26" spans="1:20" x14ac:dyDescent="0.25">
      <c r="C26" s="29"/>
      <c r="D26" s="29"/>
      <c r="E26" s="29"/>
    </row>
    <row r="27" spans="1:20" s="130" customFormat="1" ht="11.25" x14ac:dyDescent="0.2">
      <c r="A27" s="266" t="s">
        <v>56</v>
      </c>
      <c r="B27" s="150" t="s">
        <v>142</v>
      </c>
      <c r="C27" s="152"/>
      <c r="D27" s="152"/>
      <c r="E27" s="152"/>
      <c r="F27" s="152"/>
      <c r="G27" s="152"/>
      <c r="H27" s="152"/>
    </row>
    <row r="28" spans="1:20" s="130" customFormat="1" ht="11.25" x14ac:dyDescent="0.2">
      <c r="A28" s="152"/>
      <c r="B28" s="266" t="s">
        <v>143</v>
      </c>
      <c r="C28" s="267"/>
      <c r="D28" s="267"/>
      <c r="E28" s="267"/>
      <c r="F28" s="267"/>
      <c r="G28" s="267"/>
      <c r="H28" s="267"/>
      <c r="I28" s="271"/>
      <c r="J28" s="271"/>
    </row>
    <row r="29" spans="1:20" s="130" customFormat="1" ht="11.25" x14ac:dyDescent="0.2">
      <c r="A29" s="266"/>
      <c r="B29" s="266" t="s">
        <v>144</v>
      </c>
      <c r="C29" s="267"/>
      <c r="D29" s="267"/>
      <c r="E29" s="267"/>
      <c r="F29" s="267"/>
      <c r="G29" s="152"/>
      <c r="H29" s="152"/>
    </row>
    <row r="30" spans="1:20" s="130" customFormat="1" ht="11.25" x14ac:dyDescent="0.2">
      <c r="A30" s="152"/>
      <c r="B30" s="268" t="s">
        <v>71</v>
      </c>
      <c r="C30" s="267"/>
      <c r="D30" s="267"/>
      <c r="E30" s="267"/>
      <c r="F30" s="267"/>
      <c r="G30" s="152"/>
      <c r="H30" s="152"/>
    </row>
    <row r="31" spans="1:20" s="130" customFormat="1" ht="11.25" x14ac:dyDescent="0.2">
      <c r="A31" s="152"/>
      <c r="B31" s="268" t="s">
        <v>171</v>
      </c>
      <c r="C31" s="267"/>
      <c r="D31" s="267"/>
      <c r="E31" s="267"/>
      <c r="F31" s="267"/>
      <c r="G31" s="152"/>
      <c r="H31" s="152"/>
    </row>
    <row r="32" spans="1:20" s="130" customFormat="1" ht="11.25" x14ac:dyDescent="0.2">
      <c r="A32" s="152"/>
      <c r="B32" s="267"/>
      <c r="C32" s="267"/>
      <c r="D32" s="267"/>
      <c r="E32" s="267"/>
      <c r="F32" s="267"/>
      <c r="G32" s="152"/>
      <c r="H32" s="152"/>
    </row>
    <row r="33" spans="1:11" s="130" customFormat="1" ht="11.25" x14ac:dyDescent="0.2">
      <c r="A33" s="150" t="s">
        <v>57</v>
      </c>
      <c r="B33" s="269" t="s">
        <v>118</v>
      </c>
      <c r="C33" s="269"/>
      <c r="D33" s="269"/>
      <c r="E33" s="269"/>
      <c r="F33" s="269"/>
      <c r="G33" s="269"/>
      <c r="H33" s="269"/>
      <c r="I33" s="272"/>
      <c r="J33" s="272"/>
      <c r="K33" s="272"/>
    </row>
    <row r="34" spans="1:11" x14ac:dyDescent="0.25">
      <c r="A34" s="152"/>
      <c r="B34" s="270"/>
      <c r="C34" s="269"/>
      <c r="D34" s="269"/>
      <c r="E34" s="269"/>
      <c r="F34" s="269"/>
      <c r="G34" s="269"/>
      <c r="H34" s="269"/>
      <c r="I34" s="20"/>
      <c r="J34" s="20"/>
      <c r="K34" s="20"/>
    </row>
    <row r="35" spans="1:11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</row>
  </sheetData>
  <pageMargins left="0.7" right="0.7" top="0.75" bottom="0.75" header="0.3" footer="0.3"/>
  <pageSetup paperSize="9" fitToWidth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4D79B"/>
    <pageSetUpPr fitToPage="1"/>
  </sheetPr>
  <dimension ref="A1:L22"/>
  <sheetViews>
    <sheetView showGridLines="0" topLeftCell="A3" zoomScaleNormal="100" workbookViewId="0">
      <selection activeCell="T14" sqref="T14"/>
    </sheetView>
  </sheetViews>
  <sheetFormatPr defaultRowHeight="15" x14ac:dyDescent="0.25"/>
  <sheetData>
    <row r="1" spans="1:12" ht="18.75" x14ac:dyDescent="0.25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6" spans="1:12" s="47" customFormat="1" x14ac:dyDescent="0.25"/>
    <row r="7" spans="1:12" s="47" customFormat="1" x14ac:dyDescent="0.25"/>
    <row r="22" spans="3:3" x14ac:dyDescent="0.25">
      <c r="C22" s="132"/>
    </row>
  </sheetData>
  <mergeCells count="1">
    <mergeCell ref="A1:L1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C4D79B"/>
  </sheetPr>
  <dimension ref="A1:K17"/>
  <sheetViews>
    <sheetView workbookViewId="0">
      <selection activeCell="I17" sqref="I17"/>
    </sheetView>
  </sheetViews>
  <sheetFormatPr defaultRowHeight="15" x14ac:dyDescent="0.25"/>
  <cols>
    <col min="1" max="1" width="21.42578125" customWidth="1"/>
  </cols>
  <sheetData>
    <row r="1" spans="1:11" ht="18.75" x14ac:dyDescent="0.3">
      <c r="A1" s="16" t="s">
        <v>126</v>
      </c>
    </row>
    <row r="3" spans="1:11" x14ac:dyDescent="0.25">
      <c r="B3" s="10"/>
      <c r="C3" s="43">
        <v>2003</v>
      </c>
      <c r="D3" s="43">
        <v>2004</v>
      </c>
      <c r="E3" s="43">
        <v>2005</v>
      </c>
      <c r="F3" s="43">
        <v>2006</v>
      </c>
      <c r="G3" s="43">
        <v>2007</v>
      </c>
      <c r="H3" s="43">
        <v>2008</v>
      </c>
      <c r="I3" s="43">
        <v>2009</v>
      </c>
      <c r="J3" s="43">
        <v>2010</v>
      </c>
      <c r="K3" s="43">
        <v>2011</v>
      </c>
    </row>
    <row r="4" spans="1:11" x14ac:dyDescent="0.25">
      <c r="A4" t="s">
        <v>51</v>
      </c>
      <c r="B4" t="s">
        <v>16</v>
      </c>
      <c r="C4" s="11">
        <v>3.8</v>
      </c>
      <c r="D4" s="11"/>
      <c r="E4" s="11"/>
      <c r="F4" s="11">
        <v>4.0999999999999996</v>
      </c>
      <c r="G4" s="11"/>
      <c r="H4" s="11"/>
      <c r="I4" s="11"/>
      <c r="J4" s="11"/>
      <c r="K4" s="11">
        <v>3.7</v>
      </c>
    </row>
    <row r="5" spans="1:11" x14ac:dyDescent="0.25">
      <c r="B5" t="s">
        <v>17</v>
      </c>
      <c r="C5" s="11">
        <v>1.7</v>
      </c>
      <c r="D5" s="11"/>
      <c r="E5" s="11"/>
      <c r="F5" s="11">
        <v>1.7</v>
      </c>
      <c r="G5" s="11"/>
      <c r="H5" s="11"/>
      <c r="I5" s="11"/>
      <c r="J5" s="11"/>
      <c r="K5" s="11">
        <v>1.6</v>
      </c>
    </row>
    <row r="7" spans="1:11" x14ac:dyDescent="0.25">
      <c r="A7" t="s">
        <v>53</v>
      </c>
      <c r="B7" t="s">
        <v>16</v>
      </c>
      <c r="C7" s="11">
        <v>4.8</v>
      </c>
      <c r="D7" s="11"/>
      <c r="E7" s="11"/>
      <c r="F7" s="11">
        <v>4.8</v>
      </c>
      <c r="G7" s="11"/>
      <c r="H7" s="11"/>
      <c r="I7" s="11"/>
      <c r="J7" s="11"/>
      <c r="K7" s="11">
        <v>3.9</v>
      </c>
    </row>
    <row r="8" spans="1:11" x14ac:dyDescent="0.25">
      <c r="B8" t="s">
        <v>17</v>
      </c>
      <c r="C8" s="11">
        <v>3.4</v>
      </c>
      <c r="D8" s="11"/>
      <c r="E8" s="11"/>
      <c r="F8" s="11">
        <v>3.3</v>
      </c>
      <c r="G8" s="11"/>
      <c r="H8" s="11"/>
      <c r="I8" s="11"/>
      <c r="J8" s="11"/>
      <c r="K8" s="11">
        <v>2.5</v>
      </c>
    </row>
    <row r="9" spans="1:11" x14ac:dyDescent="0.25"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5">
      <c r="A10" t="s">
        <v>54</v>
      </c>
      <c r="B10" t="s">
        <v>16</v>
      </c>
      <c r="C10" s="11">
        <v>6.4</v>
      </c>
      <c r="D10" s="11"/>
      <c r="E10" s="11"/>
      <c r="F10" s="11">
        <v>6.4832819215529138</v>
      </c>
      <c r="G10" s="11"/>
      <c r="H10" s="11"/>
      <c r="I10" s="11"/>
      <c r="J10" s="11"/>
      <c r="K10" s="11">
        <v>5.7326879999999996</v>
      </c>
    </row>
    <row r="11" spans="1:11" x14ac:dyDescent="0.25">
      <c r="B11" t="s">
        <v>17</v>
      </c>
      <c r="C11" s="11">
        <v>4.0999999999999996</v>
      </c>
      <c r="D11" s="11"/>
      <c r="E11" s="11"/>
      <c r="F11" s="11">
        <v>3.9731066127809118</v>
      </c>
      <c r="G11" s="11"/>
      <c r="H11" s="11"/>
      <c r="I11" s="11"/>
      <c r="J11" s="11"/>
      <c r="K11" s="11">
        <v>3.4532289999999999</v>
      </c>
    </row>
    <row r="12" spans="1:11" x14ac:dyDescent="0.25">
      <c r="C12" s="11"/>
      <c r="D12" s="11"/>
      <c r="E12" s="11"/>
      <c r="F12" s="11"/>
      <c r="G12" s="11"/>
      <c r="H12" s="11"/>
      <c r="I12" s="11"/>
      <c r="J12" s="11"/>
      <c r="K12" s="11"/>
    </row>
    <row r="13" spans="1:11" x14ac:dyDescent="0.25">
      <c r="A13" t="s">
        <v>48</v>
      </c>
      <c r="B13" t="s">
        <v>16</v>
      </c>
      <c r="C13" s="11">
        <v>2.4</v>
      </c>
      <c r="D13" s="11"/>
      <c r="E13" s="11"/>
      <c r="F13" s="11">
        <v>2.4129139911042943</v>
      </c>
      <c r="G13" s="11"/>
      <c r="H13" s="11"/>
      <c r="I13" s="11"/>
      <c r="J13" s="11"/>
      <c r="K13" s="11">
        <v>2.652269</v>
      </c>
    </row>
    <row r="14" spans="1:11" x14ac:dyDescent="0.25">
      <c r="B14" t="s">
        <v>17</v>
      </c>
      <c r="C14" s="11">
        <v>2.2000000000000002</v>
      </c>
      <c r="D14" s="11"/>
      <c r="E14" s="11"/>
      <c r="F14" s="11">
        <v>2.1880197580995007</v>
      </c>
      <c r="G14" s="11"/>
      <c r="H14" s="11"/>
      <c r="I14" s="11"/>
      <c r="J14" s="11"/>
      <c r="K14" s="11">
        <v>2.0743200000000002</v>
      </c>
    </row>
    <row r="15" spans="1:11" x14ac:dyDescent="0.25"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C16" s="11"/>
      <c r="D16" s="11"/>
      <c r="E16" s="11"/>
      <c r="F16" s="11"/>
      <c r="G16" s="11"/>
      <c r="H16" s="11"/>
      <c r="I16" s="11"/>
      <c r="J16" s="11"/>
      <c r="K16" s="11"/>
    </row>
    <row r="17" spans="3:11" x14ac:dyDescent="0.25">
      <c r="C17" s="11"/>
      <c r="D17" s="11"/>
      <c r="E17" s="11"/>
      <c r="F17" s="11"/>
      <c r="G17" s="11"/>
      <c r="H17" s="11"/>
      <c r="I17" s="11"/>
      <c r="J17" s="11"/>
      <c r="K17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1A78A"/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scale="89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C4D79B"/>
    <pageSetUpPr fitToPage="1"/>
  </sheetPr>
  <dimension ref="A1:T25"/>
  <sheetViews>
    <sheetView showGridLines="0" zoomScale="120" zoomScaleNormal="120" workbookViewId="0"/>
  </sheetViews>
  <sheetFormatPr defaultRowHeight="15" x14ac:dyDescent="0.25"/>
  <cols>
    <col min="1" max="1" width="11.42578125" customWidth="1"/>
    <col min="2" max="2" width="12.5703125" customWidth="1"/>
    <col min="12" max="12" width="9.140625" style="158"/>
  </cols>
  <sheetData>
    <row r="1" spans="1:20" s="155" customFormat="1" ht="15.75" x14ac:dyDescent="0.25">
      <c r="A1" s="154" t="s">
        <v>262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24"/>
      <c r="N1" s="224"/>
      <c r="O1" s="224"/>
      <c r="P1" s="224"/>
      <c r="Q1" s="224"/>
      <c r="R1" s="224"/>
      <c r="S1" s="224"/>
      <c r="T1" s="224"/>
    </row>
    <row r="2" spans="1:20" ht="22.5" customHeight="1" x14ac:dyDescent="0.25">
      <c r="A2" s="94"/>
      <c r="B2" s="94"/>
      <c r="C2" s="94"/>
      <c r="D2" s="94"/>
      <c r="E2" s="94"/>
      <c r="F2" s="94"/>
      <c r="G2" s="94"/>
      <c r="H2" s="94"/>
      <c r="I2" s="94"/>
    </row>
    <row r="3" spans="1:20" s="147" customFormat="1" ht="27.75" customHeight="1" x14ac:dyDescent="0.25">
      <c r="A3" s="283"/>
      <c r="B3" s="284"/>
      <c r="C3" s="285">
        <v>2003</v>
      </c>
      <c r="D3" s="285">
        <v>2008</v>
      </c>
      <c r="E3" s="285">
        <v>2009</v>
      </c>
      <c r="F3" s="285">
        <v>2010</v>
      </c>
      <c r="G3" s="285">
        <v>2011</v>
      </c>
      <c r="H3" s="285">
        <v>2012</v>
      </c>
      <c r="I3" s="285">
        <v>2013</v>
      </c>
      <c r="J3" s="79">
        <v>2014</v>
      </c>
      <c r="K3" s="285">
        <v>2015</v>
      </c>
      <c r="L3" s="285">
        <v>2016</v>
      </c>
    </row>
    <row r="4" spans="1:20" x14ac:dyDescent="0.25">
      <c r="A4" s="275"/>
      <c r="B4" s="275"/>
      <c r="C4" s="276" t="s">
        <v>50</v>
      </c>
      <c r="D4" s="276" t="s">
        <v>50</v>
      </c>
      <c r="E4" s="276" t="s">
        <v>50</v>
      </c>
      <c r="F4" s="276" t="s">
        <v>50</v>
      </c>
      <c r="G4" s="276" t="s">
        <v>50</v>
      </c>
      <c r="H4" s="276" t="s">
        <v>50</v>
      </c>
      <c r="I4" s="276" t="s">
        <v>50</v>
      </c>
      <c r="J4" s="163" t="s">
        <v>50</v>
      </c>
      <c r="K4" s="276" t="s">
        <v>50</v>
      </c>
      <c r="L4" s="276" t="s">
        <v>50</v>
      </c>
    </row>
    <row r="5" spans="1:20" s="47" customFormat="1" x14ac:dyDescent="0.25">
      <c r="A5" s="274"/>
      <c r="B5" s="274"/>
      <c r="C5" s="277"/>
      <c r="D5" s="277"/>
      <c r="E5" s="277"/>
      <c r="F5" s="277"/>
      <c r="G5" s="277"/>
      <c r="H5" s="277"/>
      <c r="I5" s="277"/>
      <c r="J5" s="225"/>
      <c r="K5" s="277"/>
      <c r="L5" s="277"/>
    </row>
    <row r="6" spans="1:20" x14ac:dyDescent="0.25">
      <c r="A6" s="295" t="s">
        <v>54</v>
      </c>
      <c r="B6" s="295" t="s">
        <v>16</v>
      </c>
      <c r="C6" s="219">
        <v>8.1999999999999993</v>
      </c>
      <c r="D6" s="219">
        <v>6.9</v>
      </c>
      <c r="E6" s="219">
        <v>7.4</v>
      </c>
      <c r="F6" s="219">
        <v>7.5</v>
      </c>
      <c r="G6" s="219">
        <v>7.5</v>
      </c>
      <c r="H6" s="219">
        <v>7.3</v>
      </c>
      <c r="I6" s="219">
        <v>7.0545</v>
      </c>
      <c r="J6" s="218">
        <v>7.8</v>
      </c>
      <c r="K6" s="219">
        <v>7.4</v>
      </c>
      <c r="L6" s="219">
        <v>6.7336</v>
      </c>
    </row>
    <row r="7" spans="1:20" x14ac:dyDescent="0.25">
      <c r="A7" s="296"/>
      <c r="B7" s="296" t="s">
        <v>17</v>
      </c>
      <c r="C7" s="262">
        <v>6.5</v>
      </c>
      <c r="D7" s="262">
        <v>5.6</v>
      </c>
      <c r="E7" s="262">
        <v>5.2</v>
      </c>
      <c r="F7" s="262">
        <v>5.2</v>
      </c>
      <c r="G7" s="262">
        <v>4.9000000000000004</v>
      </c>
      <c r="H7" s="262">
        <v>5.7</v>
      </c>
      <c r="I7" s="262">
        <v>5.2945000000000002</v>
      </c>
      <c r="J7" s="297">
        <v>4.7</v>
      </c>
      <c r="K7" s="262">
        <v>4.57</v>
      </c>
      <c r="L7" s="262">
        <v>4.2343999999999999</v>
      </c>
    </row>
    <row r="8" spans="1:20" x14ac:dyDescent="0.25">
      <c r="A8" s="279"/>
      <c r="B8" s="279" t="s">
        <v>52</v>
      </c>
      <c r="C8" s="256">
        <v>7.3</v>
      </c>
      <c r="D8" s="256">
        <v>6.2</v>
      </c>
      <c r="E8" s="256">
        <v>6.2</v>
      </c>
      <c r="F8" s="256">
        <v>6.3</v>
      </c>
      <c r="G8" s="256">
        <v>6.2</v>
      </c>
      <c r="H8" s="256">
        <v>6.5</v>
      </c>
      <c r="I8" s="256">
        <v>6.1387</v>
      </c>
      <c r="J8" s="280">
        <v>6.2</v>
      </c>
      <c r="K8" s="256">
        <v>5.96</v>
      </c>
      <c r="L8" s="256">
        <v>5.4349999999999996</v>
      </c>
    </row>
    <row r="9" spans="1:20" x14ac:dyDescent="0.25">
      <c r="A9" s="274"/>
      <c r="B9" s="274"/>
      <c r="C9" s="245"/>
      <c r="D9" s="245"/>
      <c r="E9" s="245"/>
      <c r="F9" s="245"/>
      <c r="G9" s="245"/>
      <c r="H9" s="245"/>
      <c r="I9" s="245"/>
      <c r="J9" s="165"/>
      <c r="K9" s="159"/>
      <c r="L9" s="159"/>
    </row>
    <row r="10" spans="1:20" x14ac:dyDescent="0.25">
      <c r="A10" s="295" t="s">
        <v>48</v>
      </c>
      <c r="B10" s="295" t="s">
        <v>16</v>
      </c>
      <c r="C10" s="219">
        <v>2.4</v>
      </c>
      <c r="D10" s="219">
        <v>2.5</v>
      </c>
      <c r="E10" s="219">
        <v>2.7</v>
      </c>
      <c r="F10" s="219">
        <v>3.3</v>
      </c>
      <c r="G10" s="219">
        <v>2.9</v>
      </c>
      <c r="H10" s="219">
        <v>2.8</v>
      </c>
      <c r="I10" s="219">
        <v>3.1663999999999999</v>
      </c>
      <c r="J10" s="218">
        <v>3.3</v>
      </c>
      <c r="K10" s="219">
        <v>2.58</v>
      </c>
      <c r="L10" s="219">
        <v>3.2023999999999999</v>
      </c>
    </row>
    <row r="11" spans="1:20" x14ac:dyDescent="0.25">
      <c r="A11" s="296"/>
      <c r="B11" s="296" t="s">
        <v>17</v>
      </c>
      <c r="C11" s="262">
        <v>2.1</v>
      </c>
      <c r="D11" s="262">
        <v>2.8</v>
      </c>
      <c r="E11" s="262">
        <v>2.2000000000000002</v>
      </c>
      <c r="F11" s="262">
        <v>2.5</v>
      </c>
      <c r="G11" s="262">
        <v>2.7</v>
      </c>
      <c r="H11" s="262">
        <v>2.8</v>
      </c>
      <c r="I11" s="262">
        <v>2.6562000000000001</v>
      </c>
      <c r="J11" s="297">
        <v>3.1</v>
      </c>
      <c r="K11" s="262">
        <v>2.61</v>
      </c>
      <c r="L11" s="262">
        <v>2.7115999999999998</v>
      </c>
    </row>
    <row r="12" spans="1:20" x14ac:dyDescent="0.25">
      <c r="A12" s="279"/>
      <c r="B12" s="279" t="s">
        <v>52</v>
      </c>
      <c r="C12" s="256">
        <v>2.2000000000000002</v>
      </c>
      <c r="D12" s="256">
        <v>2.6</v>
      </c>
      <c r="E12" s="256">
        <v>2.5</v>
      </c>
      <c r="F12" s="256">
        <v>2.9</v>
      </c>
      <c r="G12" s="256">
        <v>2.8</v>
      </c>
      <c r="H12" s="256">
        <v>2.8</v>
      </c>
      <c r="I12" s="256">
        <v>2.9009</v>
      </c>
      <c r="J12" s="280">
        <v>3.2</v>
      </c>
      <c r="K12" s="280">
        <v>2.6</v>
      </c>
      <c r="L12" s="256">
        <v>2.9474</v>
      </c>
    </row>
    <row r="13" spans="1:20" x14ac:dyDescent="0.25">
      <c r="A13" s="278"/>
      <c r="B13" s="274"/>
      <c r="C13" s="245"/>
      <c r="D13" s="245"/>
      <c r="E13" s="245"/>
      <c r="F13" s="245"/>
      <c r="G13" s="245"/>
      <c r="H13" s="245"/>
      <c r="I13" s="245"/>
      <c r="J13" s="165"/>
      <c r="K13" s="159"/>
      <c r="L13" s="159"/>
    </row>
    <row r="14" spans="1:20" x14ac:dyDescent="0.25">
      <c r="A14" s="298" t="s">
        <v>55</v>
      </c>
      <c r="B14" s="295" t="s">
        <v>16</v>
      </c>
      <c r="C14" s="219">
        <v>14.9</v>
      </c>
      <c r="D14" s="219">
        <v>15.1</v>
      </c>
      <c r="E14" s="219">
        <v>15.2</v>
      </c>
      <c r="F14" s="219">
        <v>16.3</v>
      </c>
      <c r="G14" s="219">
        <v>15.6</v>
      </c>
      <c r="H14" s="219">
        <v>16.600000000000001</v>
      </c>
      <c r="I14" s="219">
        <v>15.6839</v>
      </c>
      <c r="J14" s="218">
        <v>18.2</v>
      </c>
      <c r="K14" s="219">
        <v>15.62</v>
      </c>
      <c r="L14" s="219">
        <v>15.513400000000001</v>
      </c>
    </row>
    <row r="15" spans="1:20" x14ac:dyDescent="0.25">
      <c r="A15" s="299"/>
      <c r="B15" s="296" t="s">
        <v>17</v>
      </c>
      <c r="C15" s="262">
        <v>14.5</v>
      </c>
      <c r="D15" s="262">
        <v>15.5</v>
      </c>
      <c r="E15" s="262">
        <v>13.7</v>
      </c>
      <c r="F15" s="262">
        <v>14</v>
      </c>
      <c r="G15" s="262">
        <v>13.8</v>
      </c>
      <c r="H15" s="262">
        <v>15.9</v>
      </c>
      <c r="I15" s="262">
        <v>15.3194</v>
      </c>
      <c r="J15" s="297">
        <v>13.8</v>
      </c>
      <c r="K15" s="262">
        <v>14.54</v>
      </c>
      <c r="L15" s="262">
        <v>14.975300000000001</v>
      </c>
    </row>
    <row r="16" spans="1:20" x14ac:dyDescent="0.25">
      <c r="A16" s="281"/>
      <c r="B16" s="281" t="s">
        <v>52</v>
      </c>
      <c r="C16" s="258">
        <v>14.7</v>
      </c>
      <c r="D16" s="258">
        <v>15.3</v>
      </c>
      <c r="E16" s="258">
        <v>14.4</v>
      </c>
      <c r="F16" s="258">
        <v>15.1</v>
      </c>
      <c r="G16" s="258">
        <v>14.6</v>
      </c>
      <c r="H16" s="258">
        <v>16.2</v>
      </c>
      <c r="I16" s="258">
        <v>15.494300000000001</v>
      </c>
      <c r="J16" s="282">
        <v>15.9</v>
      </c>
      <c r="K16" s="258">
        <v>15.06</v>
      </c>
      <c r="L16" s="258">
        <v>15.234</v>
      </c>
    </row>
    <row r="17" spans="1:11" ht="21.75" customHeight="1" x14ac:dyDescent="0.25">
      <c r="A17" s="273"/>
      <c r="B17" s="273"/>
      <c r="C17" s="273"/>
      <c r="D17" s="273"/>
      <c r="E17" s="273"/>
      <c r="F17" s="273"/>
      <c r="G17" s="273"/>
      <c r="H17" s="273"/>
      <c r="I17" s="273"/>
      <c r="J17" s="129"/>
      <c r="K17" s="129"/>
    </row>
    <row r="18" spans="1:11" s="130" customFormat="1" ht="11.25" x14ac:dyDescent="0.2">
      <c r="A18" s="286" t="s">
        <v>56</v>
      </c>
      <c r="B18" s="150" t="s">
        <v>142</v>
      </c>
      <c r="C18" s="287"/>
      <c r="D18" s="287"/>
      <c r="E18" s="287"/>
      <c r="F18" s="287"/>
      <c r="G18" s="287"/>
      <c r="H18" s="287"/>
      <c r="I18" s="287"/>
      <c r="J18" s="152"/>
      <c r="K18" s="152"/>
    </row>
    <row r="19" spans="1:11" s="130" customFormat="1" ht="11.25" x14ac:dyDescent="0.2">
      <c r="A19" s="152"/>
      <c r="B19" s="286" t="s">
        <v>143</v>
      </c>
      <c r="C19" s="286"/>
      <c r="D19" s="286"/>
      <c r="E19" s="287"/>
      <c r="F19" s="287"/>
      <c r="G19" s="287"/>
      <c r="H19" s="287"/>
      <c r="I19" s="287"/>
      <c r="J19" s="152"/>
      <c r="K19" s="152"/>
    </row>
    <row r="20" spans="1:11" s="130" customFormat="1" ht="11.25" x14ac:dyDescent="0.2">
      <c r="A20" s="286"/>
      <c r="B20" s="286" t="s">
        <v>144</v>
      </c>
      <c r="C20" s="288"/>
      <c r="D20" s="286"/>
      <c r="E20" s="287"/>
      <c r="F20" s="287"/>
      <c r="G20" s="287"/>
      <c r="H20" s="287"/>
      <c r="I20" s="287"/>
      <c r="J20" s="152"/>
      <c r="K20" s="152"/>
    </row>
    <row r="21" spans="1:11" s="130" customFormat="1" ht="11.25" x14ac:dyDescent="0.2">
      <c r="A21" s="286"/>
      <c r="B21" s="286"/>
      <c r="C21" s="286"/>
      <c r="D21" s="286"/>
      <c r="E21" s="287"/>
      <c r="F21" s="287"/>
      <c r="G21" s="287"/>
      <c r="H21" s="287"/>
      <c r="I21" s="287"/>
      <c r="J21" s="152"/>
      <c r="K21" s="152"/>
    </row>
    <row r="22" spans="1:11" s="130" customFormat="1" ht="11.25" x14ac:dyDescent="0.2">
      <c r="A22" s="286" t="s">
        <v>57</v>
      </c>
      <c r="B22" s="421" t="s">
        <v>263</v>
      </c>
      <c r="C22" s="421"/>
      <c r="D22" s="421"/>
      <c r="E22" s="421"/>
      <c r="F22" s="421"/>
      <c r="G22" s="421"/>
      <c r="H22" s="421"/>
      <c r="I22" s="421"/>
      <c r="J22" s="152"/>
      <c r="K22" s="152"/>
    </row>
    <row r="23" spans="1:11" s="130" customFormat="1" ht="11.25" x14ac:dyDescent="0.2">
      <c r="A23" s="152"/>
      <c r="B23" s="421"/>
      <c r="C23" s="421"/>
      <c r="D23" s="421"/>
      <c r="E23" s="421"/>
      <c r="F23" s="421"/>
      <c r="G23" s="421"/>
      <c r="H23" s="421"/>
      <c r="I23" s="421"/>
      <c r="J23" s="152"/>
      <c r="K23" s="152"/>
    </row>
    <row r="24" spans="1:11" s="130" customFormat="1" ht="11.25" x14ac:dyDescent="0.2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11" s="130" customFormat="1" ht="11.25" x14ac:dyDescent="0.2"/>
  </sheetData>
  <mergeCells count="1">
    <mergeCell ref="B22:I23"/>
  </mergeCells>
  <pageMargins left="0.7" right="0.7" top="0.75" bottom="0.75" header="0.3" footer="0.3"/>
  <pageSetup paperSize="9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C4D79B"/>
    <pageSetUpPr fitToPage="1"/>
  </sheetPr>
  <dimension ref="A1:O22"/>
  <sheetViews>
    <sheetView showGridLines="0" zoomScale="112" zoomScaleNormal="112" workbookViewId="0">
      <selection activeCell="P13" sqref="P13"/>
    </sheetView>
  </sheetViews>
  <sheetFormatPr defaultRowHeight="15" x14ac:dyDescent="0.25"/>
  <sheetData>
    <row r="1" spans="1:15" ht="18.75" x14ac:dyDescent="0.25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6" spans="1:15" s="47" customFormat="1" x14ac:dyDescent="0.25"/>
    <row r="7" spans="1:15" s="47" customFormat="1" x14ac:dyDescent="0.25"/>
    <row r="22" spans="3:3" x14ac:dyDescent="0.25">
      <c r="C22" s="132"/>
    </row>
  </sheetData>
  <mergeCells count="1">
    <mergeCell ref="A1:O1"/>
  </mergeCells>
  <pageMargins left="0.7" right="0.7" top="0.75" bottom="0.75" header="0.3" footer="0.3"/>
  <pageSetup paperSize="9" scale="92" fitToWidth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C4D79B"/>
  </sheetPr>
  <dimension ref="A1:R26"/>
  <sheetViews>
    <sheetView workbookViewId="0">
      <selection activeCell="P18" sqref="P18"/>
    </sheetView>
  </sheetViews>
  <sheetFormatPr defaultRowHeight="15" x14ac:dyDescent="0.25"/>
  <cols>
    <col min="18" max="18" width="9.140625" style="158"/>
  </cols>
  <sheetData>
    <row r="1" spans="1:18" ht="18.75" x14ac:dyDescent="0.3">
      <c r="A1" s="16" t="s">
        <v>127</v>
      </c>
      <c r="B1" s="16"/>
    </row>
    <row r="3" spans="1:18" x14ac:dyDescent="0.25">
      <c r="C3" s="10"/>
      <c r="D3" s="10"/>
      <c r="E3" s="42">
        <v>2003</v>
      </c>
      <c r="F3" s="42">
        <v>2004</v>
      </c>
      <c r="G3" s="42">
        <v>2005</v>
      </c>
      <c r="H3" s="42">
        <v>2006</v>
      </c>
      <c r="I3" s="42">
        <v>2007</v>
      </c>
      <c r="J3" s="42">
        <v>2008</v>
      </c>
      <c r="K3" s="42">
        <v>2009</v>
      </c>
      <c r="L3" s="42">
        <v>2010</v>
      </c>
      <c r="M3" s="42">
        <v>2011</v>
      </c>
      <c r="N3" s="42">
        <v>2012</v>
      </c>
      <c r="O3" s="42">
        <v>2013</v>
      </c>
      <c r="P3" s="79">
        <v>2014</v>
      </c>
      <c r="Q3" s="123">
        <v>2015</v>
      </c>
      <c r="R3" s="123">
        <v>2016</v>
      </c>
    </row>
    <row r="4" spans="1:18" x14ac:dyDescent="0.25">
      <c r="A4" t="s">
        <v>54</v>
      </c>
      <c r="C4" t="s">
        <v>16</v>
      </c>
      <c r="E4" s="22">
        <v>8.1999999999999993</v>
      </c>
      <c r="F4" s="22"/>
      <c r="G4" s="22"/>
      <c r="H4" s="22"/>
      <c r="I4" s="22"/>
      <c r="J4" s="22">
        <v>6.9</v>
      </c>
      <c r="K4" s="22">
        <v>7.4</v>
      </c>
      <c r="L4" s="22">
        <v>7.5</v>
      </c>
      <c r="M4" s="23">
        <v>7.5</v>
      </c>
      <c r="N4" s="22">
        <v>7.3</v>
      </c>
      <c r="O4" s="24">
        <v>7.0545</v>
      </c>
      <c r="P4" s="78">
        <v>7.8</v>
      </c>
      <c r="Q4" s="33">
        <v>7.4</v>
      </c>
      <c r="R4" s="392">
        <f>'2.10'!L6</f>
        <v>6.7336</v>
      </c>
    </row>
    <row r="5" spans="1:18" x14ac:dyDescent="0.25">
      <c r="C5" t="s">
        <v>17</v>
      </c>
      <c r="E5" s="22">
        <v>6.5</v>
      </c>
      <c r="F5" s="22"/>
      <c r="G5" s="22"/>
      <c r="H5" s="22"/>
      <c r="I5" s="22"/>
      <c r="J5" s="22">
        <v>5.6</v>
      </c>
      <c r="K5" s="22">
        <v>5.2</v>
      </c>
      <c r="L5" s="22">
        <v>5.2</v>
      </c>
      <c r="M5" s="23">
        <v>4.9000000000000004</v>
      </c>
      <c r="N5" s="22">
        <v>5.7</v>
      </c>
      <c r="O5" s="22">
        <v>5.2945000000000002</v>
      </c>
      <c r="P5" s="78">
        <v>4.7</v>
      </c>
      <c r="Q5" s="33">
        <v>4.57</v>
      </c>
      <c r="R5" s="392">
        <f>'2.10'!L7</f>
        <v>4.2343999999999999</v>
      </c>
    </row>
    <row r="6" spans="1:18" x14ac:dyDescent="0.25">
      <c r="E6" s="11"/>
      <c r="F6" s="11"/>
      <c r="G6" s="11"/>
      <c r="H6" s="11"/>
      <c r="I6" s="11"/>
      <c r="J6" s="11"/>
      <c r="N6" s="10"/>
      <c r="O6" s="10"/>
      <c r="P6" s="78"/>
    </row>
    <row r="7" spans="1:18" x14ac:dyDescent="0.25">
      <c r="A7" t="s">
        <v>48</v>
      </c>
      <c r="C7" t="s">
        <v>16</v>
      </c>
      <c r="E7" s="22">
        <v>2.4</v>
      </c>
      <c r="F7" s="22"/>
      <c r="G7" s="22"/>
      <c r="H7" s="22"/>
      <c r="I7" s="22"/>
      <c r="J7" s="22">
        <v>2.5</v>
      </c>
      <c r="K7" s="22">
        <v>2.7</v>
      </c>
      <c r="L7" s="22">
        <v>3.3</v>
      </c>
      <c r="M7" s="23">
        <v>2.9</v>
      </c>
      <c r="N7" s="22">
        <v>2.8</v>
      </c>
      <c r="O7" s="24">
        <v>3.1663999999999999</v>
      </c>
      <c r="P7" s="78">
        <v>3.3</v>
      </c>
      <c r="Q7" s="33">
        <v>2.58</v>
      </c>
      <c r="R7" s="392">
        <f>'2.10'!L10</f>
        <v>3.2023999999999999</v>
      </c>
    </row>
    <row r="8" spans="1:18" x14ac:dyDescent="0.25">
      <c r="C8" t="s">
        <v>17</v>
      </c>
      <c r="E8" s="22">
        <v>2.1</v>
      </c>
      <c r="F8" s="22"/>
      <c r="G8" s="22"/>
      <c r="H8" s="22"/>
      <c r="I8" s="22"/>
      <c r="J8" s="22">
        <v>2.8</v>
      </c>
      <c r="K8" s="22">
        <v>2.2000000000000002</v>
      </c>
      <c r="L8" s="22">
        <v>2.5</v>
      </c>
      <c r="M8" s="23">
        <v>2.7</v>
      </c>
      <c r="N8" s="22">
        <v>2.8</v>
      </c>
      <c r="O8" s="22">
        <v>2.6562000000000001</v>
      </c>
      <c r="P8" s="78">
        <v>3.1</v>
      </c>
      <c r="Q8" s="33">
        <v>2.61</v>
      </c>
      <c r="R8" s="392">
        <f>'2.10'!L11</f>
        <v>2.7115999999999998</v>
      </c>
    </row>
    <row r="21" spans="8:8" x14ac:dyDescent="0.25">
      <c r="H21" s="76"/>
    </row>
    <row r="22" spans="8:8" x14ac:dyDescent="0.25">
      <c r="H22" s="76"/>
    </row>
    <row r="23" spans="8:8" x14ac:dyDescent="0.25">
      <c r="H23" s="77"/>
    </row>
    <row r="24" spans="8:8" x14ac:dyDescent="0.25">
      <c r="H24" s="76"/>
    </row>
    <row r="25" spans="8:8" x14ac:dyDescent="0.25">
      <c r="H25" s="76"/>
    </row>
    <row r="26" spans="8:8" x14ac:dyDescent="0.25">
      <c r="H26" s="76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C4D79B"/>
  </sheetPr>
  <dimension ref="A1:T36"/>
  <sheetViews>
    <sheetView showGridLines="0" zoomScaleNormal="100" zoomScaleSheetLayoutView="80" workbookViewId="0"/>
  </sheetViews>
  <sheetFormatPr defaultRowHeight="15" x14ac:dyDescent="0.25"/>
  <cols>
    <col min="1" max="1" width="23.7109375" customWidth="1"/>
    <col min="2" max="2" width="13" customWidth="1"/>
  </cols>
  <sheetData>
    <row r="1" spans="1:20" s="155" customFormat="1" ht="15.75" x14ac:dyDescent="0.25">
      <c r="A1" s="154" t="s">
        <v>307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224"/>
      <c r="N1" s="224"/>
      <c r="O1" s="224"/>
      <c r="P1" s="224"/>
      <c r="Q1" s="224"/>
      <c r="R1" s="224"/>
      <c r="S1" s="224"/>
      <c r="T1" s="224"/>
    </row>
    <row r="2" spans="1:20" s="38" customFormat="1" ht="21.7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20" s="148" customFormat="1" ht="21.75" customHeight="1" x14ac:dyDescent="0.25">
      <c r="C3" s="422" t="s">
        <v>50</v>
      </c>
      <c r="D3" s="422"/>
      <c r="E3" s="422"/>
      <c r="F3" s="422"/>
      <c r="G3" s="422"/>
      <c r="H3" s="422"/>
      <c r="I3" s="422"/>
      <c r="J3" s="422"/>
      <c r="K3" s="422"/>
      <c r="L3" s="422"/>
    </row>
    <row r="4" spans="1:20" s="129" customFormat="1" ht="14.25" x14ac:dyDescent="0.2">
      <c r="A4" s="213"/>
      <c r="B4" s="213"/>
      <c r="C4" s="163" t="s">
        <v>58</v>
      </c>
      <c r="D4" s="163">
        <v>2007</v>
      </c>
      <c r="E4" s="163">
        <v>2008</v>
      </c>
      <c r="F4" s="163">
        <v>2009</v>
      </c>
      <c r="G4" s="163">
        <v>2010</v>
      </c>
      <c r="H4" s="163">
        <v>2011</v>
      </c>
      <c r="I4" s="163">
        <v>2012</v>
      </c>
      <c r="J4" s="163">
        <v>2013</v>
      </c>
      <c r="K4" s="163">
        <v>2014</v>
      </c>
      <c r="L4" s="163">
        <v>2015</v>
      </c>
    </row>
    <row r="5" spans="1:20" s="129" customFormat="1" ht="14.25" x14ac:dyDescent="0.2">
      <c r="A5" s="159"/>
      <c r="B5" s="159"/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1:20" s="129" customFormat="1" ht="14.25" x14ac:dyDescent="0.2">
      <c r="A6" s="169" t="s">
        <v>51</v>
      </c>
      <c r="B6" s="169" t="s">
        <v>16</v>
      </c>
      <c r="C6" s="219">
        <v>6</v>
      </c>
      <c r="D6" s="219">
        <v>6</v>
      </c>
      <c r="E6" s="219">
        <v>6</v>
      </c>
      <c r="F6" s="219">
        <v>5</v>
      </c>
      <c r="G6" s="219">
        <v>5.0459142466394571</v>
      </c>
      <c r="H6" s="219">
        <v>5.0800024740392855</v>
      </c>
      <c r="I6" s="219">
        <v>5.0981093044010093</v>
      </c>
      <c r="J6" s="219">
        <v>5.0203268460759505</v>
      </c>
      <c r="K6" s="289">
        <v>4.5999999999999996</v>
      </c>
      <c r="L6" s="219">
        <v>4.9399576014628428</v>
      </c>
    </row>
    <row r="7" spans="1:20" s="129" customFormat="1" ht="14.25" x14ac:dyDescent="0.2">
      <c r="A7" s="169"/>
      <c r="B7" s="169" t="s">
        <v>17</v>
      </c>
      <c r="C7" s="219">
        <v>3</v>
      </c>
      <c r="D7" s="219">
        <v>3</v>
      </c>
      <c r="E7" s="219">
        <v>2</v>
      </c>
      <c r="F7" s="219">
        <v>3</v>
      </c>
      <c r="G7" s="219">
        <v>2.5727453036560131</v>
      </c>
      <c r="H7" s="219">
        <v>2.506237682164862</v>
      </c>
      <c r="I7" s="219">
        <v>2.5838957433820209</v>
      </c>
      <c r="J7" s="219">
        <v>2.2599105667050545</v>
      </c>
      <c r="K7" s="289">
        <v>2.4</v>
      </c>
      <c r="L7" s="219">
        <v>2.3455841548991621</v>
      </c>
    </row>
    <row r="8" spans="1:20" s="129" customFormat="1" ht="14.25" x14ac:dyDescent="0.2">
      <c r="A8" s="166"/>
      <c r="B8" s="166" t="s">
        <v>52</v>
      </c>
      <c r="C8" s="290">
        <v>5</v>
      </c>
      <c r="D8" s="290">
        <v>4</v>
      </c>
      <c r="E8" s="290">
        <v>4</v>
      </c>
      <c r="F8" s="290">
        <v>4</v>
      </c>
      <c r="G8" s="290">
        <v>3.7698539585159412</v>
      </c>
      <c r="H8" s="290">
        <v>3.7565900955202998</v>
      </c>
      <c r="I8" s="290">
        <v>3.8105756071406294</v>
      </c>
      <c r="J8" s="290">
        <v>3.6088575913465473</v>
      </c>
      <c r="K8" s="290">
        <v>3.5</v>
      </c>
      <c r="L8" s="256">
        <v>3.6120564038062213</v>
      </c>
    </row>
    <row r="9" spans="1:20" s="129" customFormat="1" ht="14.25" x14ac:dyDescent="0.2">
      <c r="A9" s="159"/>
      <c r="B9" s="159"/>
      <c r="C9" s="246"/>
      <c r="D9" s="246"/>
      <c r="E9" s="246"/>
      <c r="F9" s="246"/>
      <c r="G9" s="246"/>
      <c r="H9" s="246"/>
      <c r="I9" s="246"/>
      <c r="J9" s="246"/>
      <c r="K9" s="159"/>
      <c r="L9" s="159"/>
    </row>
    <row r="10" spans="1:20" s="129" customFormat="1" ht="14.25" x14ac:dyDescent="0.2">
      <c r="A10" s="169" t="s">
        <v>53</v>
      </c>
      <c r="B10" s="169" t="s">
        <v>16</v>
      </c>
      <c r="C10" s="219">
        <v>6</v>
      </c>
      <c r="D10" s="219">
        <v>5</v>
      </c>
      <c r="E10" s="219">
        <v>4</v>
      </c>
      <c r="F10" s="219">
        <v>5</v>
      </c>
      <c r="G10" s="219">
        <v>4.0778625210741488</v>
      </c>
      <c r="H10" s="219">
        <v>4.0459003467029708</v>
      </c>
      <c r="I10" s="219">
        <v>3.8688667783626181</v>
      </c>
      <c r="J10" s="219">
        <v>3.7876435728403641</v>
      </c>
      <c r="K10" s="289">
        <v>3.3</v>
      </c>
      <c r="L10" s="219">
        <v>3.1448392317736227</v>
      </c>
    </row>
    <row r="11" spans="1:20" s="129" customFormat="1" ht="14.25" x14ac:dyDescent="0.2">
      <c r="A11" s="169"/>
      <c r="B11" s="169" t="s">
        <v>17</v>
      </c>
      <c r="C11" s="219">
        <v>5</v>
      </c>
      <c r="D11" s="219">
        <v>4</v>
      </c>
      <c r="E11" s="219">
        <v>4</v>
      </c>
      <c r="F11" s="219">
        <v>4</v>
      </c>
      <c r="G11" s="219">
        <v>3.3743720824944021</v>
      </c>
      <c r="H11" s="219">
        <v>3.4521182787672409</v>
      </c>
      <c r="I11" s="219">
        <v>3.2214321308072851</v>
      </c>
      <c r="J11" s="219">
        <v>3.0755796939778315</v>
      </c>
      <c r="K11" s="289">
        <v>3</v>
      </c>
      <c r="L11" s="219">
        <v>2.8565401647820976</v>
      </c>
    </row>
    <row r="12" spans="1:20" s="129" customFormat="1" ht="14.25" x14ac:dyDescent="0.2">
      <c r="A12" s="166"/>
      <c r="B12" s="166" t="s">
        <v>52</v>
      </c>
      <c r="C12" s="290">
        <v>5</v>
      </c>
      <c r="D12" s="290">
        <v>5</v>
      </c>
      <c r="E12" s="290">
        <v>4</v>
      </c>
      <c r="F12" s="290">
        <v>4</v>
      </c>
      <c r="G12" s="290">
        <v>3.7165364726919039</v>
      </c>
      <c r="H12" s="290">
        <v>3.7418796863883497</v>
      </c>
      <c r="I12" s="290">
        <v>3.5383954758400837</v>
      </c>
      <c r="J12" s="290">
        <v>3.4236802197698846</v>
      </c>
      <c r="K12" s="290">
        <v>3.2</v>
      </c>
      <c r="L12" s="290">
        <v>2.9975028839312152</v>
      </c>
    </row>
    <row r="13" spans="1:20" s="129" customFormat="1" ht="14.25" x14ac:dyDescent="0.2">
      <c r="A13" s="159"/>
      <c r="B13" s="159"/>
      <c r="C13" s="246"/>
      <c r="D13" s="246"/>
      <c r="E13" s="246"/>
      <c r="F13" s="246"/>
      <c r="G13" s="246"/>
      <c r="H13" s="246"/>
      <c r="I13" s="246"/>
      <c r="J13" s="246"/>
      <c r="K13" s="159"/>
      <c r="L13" s="159"/>
    </row>
    <row r="14" spans="1:20" s="129" customFormat="1" ht="14.25" x14ac:dyDescent="0.2">
      <c r="A14" s="169" t="s">
        <v>59</v>
      </c>
      <c r="B14" s="169" t="s">
        <v>16</v>
      </c>
      <c r="C14" s="219">
        <v>2</v>
      </c>
      <c r="D14" s="219">
        <v>2</v>
      </c>
      <c r="E14" s="219">
        <v>2</v>
      </c>
      <c r="F14" s="219">
        <v>2</v>
      </c>
      <c r="G14" s="219">
        <v>1.5824006994333273</v>
      </c>
      <c r="H14" s="219">
        <v>1.9117011323100501</v>
      </c>
      <c r="I14" s="219">
        <v>1.4783988191391708</v>
      </c>
      <c r="J14" s="219">
        <v>1.8724915994250892</v>
      </c>
      <c r="K14" s="289">
        <v>1.6</v>
      </c>
      <c r="L14" s="289">
        <v>1.815326591596965</v>
      </c>
    </row>
    <row r="15" spans="1:20" s="129" customFormat="1" ht="14.25" x14ac:dyDescent="0.2">
      <c r="A15" s="169"/>
      <c r="B15" s="169" t="s">
        <v>17</v>
      </c>
      <c r="C15" s="219">
        <v>1</v>
      </c>
      <c r="D15" s="219">
        <v>1</v>
      </c>
      <c r="E15" s="219">
        <v>1</v>
      </c>
      <c r="F15" s="219">
        <v>1</v>
      </c>
      <c r="G15" s="219">
        <v>1.1536324515210408</v>
      </c>
      <c r="H15" s="219">
        <v>1.2047930471387631</v>
      </c>
      <c r="I15" s="219">
        <v>1.0760008253826088</v>
      </c>
      <c r="J15" s="219">
        <v>1.2124897914361987</v>
      </c>
      <c r="K15" s="289">
        <v>1</v>
      </c>
      <c r="L15" s="219">
        <v>1.0832780865608926</v>
      </c>
    </row>
    <row r="16" spans="1:20" s="129" customFormat="1" ht="14.25" x14ac:dyDescent="0.2">
      <c r="A16" s="166"/>
      <c r="B16" s="166" t="s">
        <v>52</v>
      </c>
      <c r="C16" s="290">
        <v>2</v>
      </c>
      <c r="D16" s="290">
        <v>2</v>
      </c>
      <c r="E16" s="290">
        <v>1</v>
      </c>
      <c r="F16" s="290">
        <v>1</v>
      </c>
      <c r="G16" s="290">
        <v>1.3623859695291023</v>
      </c>
      <c r="H16" s="290">
        <v>1.5498580125591017</v>
      </c>
      <c r="I16" s="290">
        <v>1.2732197791047688</v>
      </c>
      <c r="J16" s="290">
        <v>1.5352247779648838</v>
      </c>
      <c r="K16" s="290">
        <v>1.3</v>
      </c>
      <c r="L16" s="256">
        <v>1.4422097065363024</v>
      </c>
    </row>
    <row r="17" spans="1:12" s="129" customFormat="1" ht="14.25" x14ac:dyDescent="0.2">
      <c r="A17" s="159"/>
      <c r="B17" s="159"/>
      <c r="C17" s="246"/>
      <c r="D17" s="246"/>
      <c r="E17" s="246"/>
      <c r="F17" s="246"/>
      <c r="G17" s="246"/>
      <c r="H17" s="246"/>
      <c r="I17" s="246"/>
      <c r="J17" s="246"/>
      <c r="K17" s="159"/>
      <c r="L17" s="159"/>
    </row>
    <row r="18" spans="1:12" s="129" customFormat="1" ht="14.25" x14ac:dyDescent="0.2">
      <c r="A18" s="259" t="s">
        <v>176</v>
      </c>
      <c r="B18" s="169" t="s">
        <v>16</v>
      </c>
      <c r="C18" s="219">
        <v>11</v>
      </c>
      <c r="D18" s="219">
        <v>11</v>
      </c>
      <c r="E18" s="219">
        <v>10</v>
      </c>
      <c r="F18" s="219">
        <v>10</v>
      </c>
      <c r="G18" s="219">
        <v>9.4733416314391601</v>
      </c>
      <c r="H18" s="219">
        <v>9.733700320620974</v>
      </c>
      <c r="I18" s="219">
        <v>9.8533859206005001</v>
      </c>
      <c r="J18" s="219">
        <v>9.9197035355504575</v>
      </c>
      <c r="K18" s="289">
        <v>9.6</v>
      </c>
      <c r="L18" s="219">
        <v>9.3989463230478005</v>
      </c>
    </row>
    <row r="19" spans="1:12" s="129" customFormat="1" ht="14.25" x14ac:dyDescent="0.2">
      <c r="A19" s="259"/>
      <c r="B19" s="169" t="s">
        <v>17</v>
      </c>
      <c r="C19" s="219">
        <v>9</v>
      </c>
      <c r="D19" s="219">
        <v>8</v>
      </c>
      <c r="E19" s="219">
        <v>8</v>
      </c>
      <c r="F19" s="219">
        <v>8</v>
      </c>
      <c r="G19" s="219">
        <v>7.3337545339553776</v>
      </c>
      <c r="H19" s="219">
        <v>7.5781950639751035</v>
      </c>
      <c r="I19" s="219">
        <v>7.569720713911039</v>
      </c>
      <c r="J19" s="219">
        <v>7.0197514893345634</v>
      </c>
      <c r="K19" s="289">
        <v>7.5</v>
      </c>
      <c r="L19" s="219">
        <v>7.27501169827572</v>
      </c>
    </row>
    <row r="20" spans="1:12" s="129" customFormat="1" ht="14.25" x14ac:dyDescent="0.2">
      <c r="A20" s="178"/>
      <c r="B20" s="178" t="s">
        <v>52</v>
      </c>
      <c r="C20" s="291">
        <v>10</v>
      </c>
      <c r="D20" s="291">
        <v>9</v>
      </c>
      <c r="E20" s="291">
        <v>9</v>
      </c>
      <c r="F20" s="291">
        <v>9</v>
      </c>
      <c r="G20" s="291">
        <v>8.3755468530060924</v>
      </c>
      <c r="H20" s="291">
        <v>8.6324313063695008</v>
      </c>
      <c r="I20" s="291">
        <v>8.6905476654990661</v>
      </c>
      <c r="J20" s="291">
        <v>8.4432384599174526</v>
      </c>
      <c r="K20" s="291">
        <v>8.5</v>
      </c>
      <c r="L20" s="291">
        <v>8.3167266097699901</v>
      </c>
    </row>
    <row r="21" spans="1:12" s="129" customFormat="1" ht="14.25" x14ac:dyDescent="0.2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</row>
    <row r="22" spans="1:12" s="129" customFormat="1" ht="14.25" x14ac:dyDescent="0.2">
      <c r="A22" s="169" t="s">
        <v>48</v>
      </c>
      <c r="B22" s="169" t="s">
        <v>16</v>
      </c>
      <c r="C22" s="219">
        <v>3</v>
      </c>
      <c r="D22" s="219">
        <v>2</v>
      </c>
      <c r="E22" s="219">
        <v>3</v>
      </c>
      <c r="F22" s="219">
        <v>3</v>
      </c>
      <c r="G22" s="219">
        <v>2.8</v>
      </c>
      <c r="H22" s="219">
        <v>2.8</v>
      </c>
      <c r="I22" s="219">
        <v>2.68</v>
      </c>
      <c r="J22" s="219">
        <v>3</v>
      </c>
      <c r="K22" s="289">
        <v>3.01</v>
      </c>
      <c r="L22" s="219">
        <v>3</v>
      </c>
    </row>
    <row r="23" spans="1:12" s="129" customFormat="1" ht="14.25" x14ac:dyDescent="0.2">
      <c r="A23" s="259"/>
      <c r="B23" s="169" t="s">
        <v>17</v>
      </c>
      <c r="C23" s="219">
        <v>3</v>
      </c>
      <c r="D23" s="219">
        <v>2</v>
      </c>
      <c r="E23" s="219">
        <v>2</v>
      </c>
      <c r="F23" s="219">
        <v>2</v>
      </c>
      <c r="G23" s="219">
        <v>2.1</v>
      </c>
      <c r="H23" s="219">
        <v>2.2999999999999998</v>
      </c>
      <c r="I23" s="219">
        <v>2.02</v>
      </c>
      <c r="J23" s="219">
        <v>2.48</v>
      </c>
      <c r="K23" s="289">
        <v>2.3199999999999998</v>
      </c>
      <c r="L23" s="219">
        <v>2.5</v>
      </c>
    </row>
    <row r="24" spans="1:12" s="129" customFormat="1" ht="14.25" x14ac:dyDescent="0.2">
      <c r="A24" s="166"/>
      <c r="B24" s="292" t="s">
        <v>52</v>
      </c>
      <c r="C24" s="290">
        <v>3</v>
      </c>
      <c r="D24" s="290">
        <v>2</v>
      </c>
      <c r="E24" s="290">
        <v>2</v>
      </c>
      <c r="F24" s="290">
        <v>2</v>
      </c>
      <c r="G24" s="280">
        <v>2.5</v>
      </c>
      <c r="H24" s="290">
        <v>2.6</v>
      </c>
      <c r="I24" s="290">
        <v>2.34</v>
      </c>
      <c r="J24" s="290">
        <v>2.73</v>
      </c>
      <c r="K24" s="290">
        <v>2.66</v>
      </c>
      <c r="L24" s="290">
        <v>2.7</v>
      </c>
    </row>
    <row r="25" spans="1:12" s="129" customFormat="1" ht="14.25" x14ac:dyDescent="0.2"/>
    <row r="26" spans="1:12" s="152" customFormat="1" ht="11.25" x14ac:dyDescent="0.2">
      <c r="A26" s="150" t="s">
        <v>56</v>
      </c>
      <c r="B26" s="150" t="s">
        <v>142</v>
      </c>
      <c r="C26" s="151"/>
      <c r="D26" s="151"/>
      <c r="E26" s="151"/>
      <c r="F26" s="151"/>
      <c r="G26" s="151"/>
      <c r="H26" s="151"/>
      <c r="I26" s="151"/>
      <c r="J26" s="151"/>
    </row>
    <row r="27" spans="1:12" s="152" customFormat="1" ht="11.25" x14ac:dyDescent="0.2">
      <c r="A27" s="150" t="s">
        <v>57</v>
      </c>
      <c r="B27" s="184" t="s">
        <v>275</v>
      </c>
      <c r="C27" s="184"/>
      <c r="D27" s="184"/>
      <c r="E27" s="184"/>
      <c r="F27" s="184"/>
      <c r="G27" s="184"/>
      <c r="H27" s="184"/>
      <c r="I27" s="184"/>
      <c r="J27" s="184"/>
    </row>
    <row r="28" spans="1:12" s="152" customFormat="1" ht="11.25" x14ac:dyDescent="0.2">
      <c r="A28" s="150"/>
      <c r="B28" s="153" t="s">
        <v>276</v>
      </c>
      <c r="G28" s="150"/>
    </row>
    <row r="29" spans="1:12" s="129" customFormat="1" ht="14.25" x14ac:dyDescent="0.2">
      <c r="B29" s="149"/>
      <c r="C29" s="149"/>
      <c r="D29" s="149"/>
      <c r="E29" s="149"/>
      <c r="F29" s="149"/>
      <c r="G29" s="149"/>
    </row>
    <row r="30" spans="1:12" x14ac:dyDescent="0.25">
      <c r="B30" s="4"/>
      <c r="C30" s="4"/>
      <c r="D30" s="4"/>
      <c r="E30" s="4"/>
      <c r="F30" s="4"/>
      <c r="G30" s="4"/>
      <c r="H30" s="47"/>
      <c r="I30" s="47"/>
      <c r="J30" s="47"/>
    </row>
    <row r="31" spans="1:12" x14ac:dyDescent="0.25">
      <c r="B31" s="4"/>
      <c r="C31" s="4"/>
      <c r="D31" s="4"/>
      <c r="E31" s="4"/>
      <c r="F31" s="4"/>
      <c r="G31" s="4"/>
    </row>
    <row r="32" spans="1:12" ht="16.5" x14ac:dyDescent="0.35">
      <c r="B32" s="4"/>
      <c r="C32" s="4"/>
      <c r="D32" s="4"/>
      <c r="E32" s="115"/>
      <c r="F32" s="115"/>
      <c r="G32" s="115"/>
      <c r="H32" s="115"/>
      <c r="I32" s="115"/>
      <c r="J32" s="115"/>
    </row>
    <row r="33" spans="2:10" x14ac:dyDescent="0.25">
      <c r="B33" s="4"/>
      <c r="C33" s="112"/>
      <c r="D33" s="113"/>
      <c r="E33" s="114"/>
      <c r="F33" s="114"/>
      <c r="G33" s="114"/>
      <c r="H33" s="114"/>
      <c r="I33" s="114"/>
      <c r="J33" s="114"/>
    </row>
    <row r="34" spans="2:10" x14ac:dyDescent="0.25">
      <c r="B34" s="4"/>
      <c r="C34" s="4"/>
      <c r="D34" s="4"/>
      <c r="E34" s="4"/>
      <c r="F34" s="4"/>
      <c r="G34" s="4"/>
    </row>
    <row r="35" spans="2:10" x14ac:dyDescent="0.25">
      <c r="B35" s="4"/>
      <c r="C35" s="4"/>
      <c r="D35" s="4"/>
      <c r="E35" s="4"/>
      <c r="F35" s="4"/>
      <c r="G35" s="4"/>
    </row>
    <row r="36" spans="2:10" x14ac:dyDescent="0.25">
      <c r="B36" s="4"/>
      <c r="C36" s="4"/>
      <c r="D36" s="4"/>
      <c r="E36" s="4"/>
      <c r="F36" s="4"/>
    </row>
  </sheetData>
  <mergeCells count="1">
    <mergeCell ref="C3:L3"/>
  </mergeCells>
  <hyperlinks>
    <hyperlink ref="B28" r:id="rId1"/>
  </hyperlinks>
  <pageMargins left="0.7" right="0.7" top="0.75" bottom="0.75" header="0.3" footer="0.3"/>
  <pageSetup paperSize="9" orientation="landscape"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4D79B"/>
    <pageSetUpPr fitToPage="1"/>
  </sheetPr>
  <dimension ref="A1:N22"/>
  <sheetViews>
    <sheetView showGridLines="0" zoomScale="117" zoomScaleNormal="117" workbookViewId="0">
      <selection activeCell="P8" sqref="P8"/>
    </sheetView>
  </sheetViews>
  <sheetFormatPr defaultRowHeight="15" x14ac:dyDescent="0.25"/>
  <sheetData>
    <row r="1" spans="1:14" ht="18.75" x14ac:dyDescent="0.25">
      <c r="A1" s="417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6" spans="1:14" s="47" customFormat="1" x14ac:dyDescent="0.25"/>
    <row r="7" spans="1:14" s="47" customFormat="1" x14ac:dyDescent="0.25"/>
    <row r="22" spans="3:3" x14ac:dyDescent="0.25">
      <c r="C22" s="132"/>
    </row>
  </sheetData>
  <mergeCells count="1">
    <mergeCell ref="A1:N1"/>
  </mergeCells>
  <pageMargins left="0.7" right="0.7" top="0.75" bottom="0.75" header="0.3" footer="0.3"/>
  <pageSetup paperSize="9" scale="95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C4D79B"/>
  </sheetPr>
  <dimension ref="A1:N17"/>
  <sheetViews>
    <sheetView workbookViewId="0">
      <selection activeCell="Q17" sqref="Q17"/>
    </sheetView>
  </sheetViews>
  <sheetFormatPr defaultRowHeight="15" x14ac:dyDescent="0.25"/>
  <cols>
    <col min="1" max="1" width="20" bestFit="1" customWidth="1"/>
  </cols>
  <sheetData>
    <row r="1" spans="1:14" ht="18.75" x14ac:dyDescent="0.3">
      <c r="A1" s="16" t="s">
        <v>128</v>
      </c>
    </row>
    <row r="3" spans="1:14" x14ac:dyDescent="0.25">
      <c r="C3" s="39" t="s">
        <v>58</v>
      </c>
      <c r="D3" s="39">
        <v>2005</v>
      </c>
      <c r="E3" s="39">
        <v>2006</v>
      </c>
      <c r="F3" s="39">
        <v>2007</v>
      </c>
      <c r="G3" s="39">
        <v>2008</v>
      </c>
      <c r="H3" s="39">
        <v>2009</v>
      </c>
      <c r="I3" s="39">
        <v>2010</v>
      </c>
      <c r="J3" s="39">
        <v>2011</v>
      </c>
      <c r="K3" s="39">
        <v>2012</v>
      </c>
      <c r="L3" s="39">
        <v>2013</v>
      </c>
      <c r="M3" s="88">
        <v>2014</v>
      </c>
      <c r="N3" s="93">
        <v>2015</v>
      </c>
    </row>
    <row r="4" spans="1:14" x14ac:dyDescent="0.25">
      <c r="A4" t="s">
        <v>51</v>
      </c>
      <c r="B4" t="s">
        <v>16</v>
      </c>
      <c r="C4" s="13">
        <v>6</v>
      </c>
      <c r="D4" s="13"/>
      <c r="E4" s="13"/>
      <c r="F4" s="13">
        <v>6</v>
      </c>
      <c r="G4" s="13">
        <v>6</v>
      </c>
      <c r="H4" s="13">
        <v>5</v>
      </c>
      <c r="I4" s="13">
        <v>5.0459142466394571</v>
      </c>
      <c r="J4" s="13">
        <v>5.0800024740392855</v>
      </c>
      <c r="K4" s="13">
        <v>5.0981093044010093</v>
      </c>
      <c r="L4" s="13">
        <v>5.0203268460759505</v>
      </c>
      <c r="M4">
        <v>4.5999999999999996</v>
      </c>
      <c r="N4" s="33">
        <v>4.9399576014628428</v>
      </c>
    </row>
    <row r="5" spans="1:14" x14ac:dyDescent="0.25">
      <c r="B5" t="s">
        <v>17</v>
      </c>
      <c r="C5" s="13">
        <v>3</v>
      </c>
      <c r="D5" s="13"/>
      <c r="E5" s="13"/>
      <c r="F5" s="13">
        <v>3</v>
      </c>
      <c r="G5" s="13">
        <v>2</v>
      </c>
      <c r="H5" s="13">
        <v>3</v>
      </c>
      <c r="I5" s="13">
        <v>2.5727453036560131</v>
      </c>
      <c r="J5" s="13">
        <v>2.506237682164862</v>
      </c>
      <c r="K5" s="13">
        <v>2.5838957433820209</v>
      </c>
      <c r="L5" s="13">
        <v>2.2599105667050545</v>
      </c>
      <c r="M5">
        <v>2.4</v>
      </c>
      <c r="N5" s="33">
        <v>2.3455841548991621</v>
      </c>
    </row>
    <row r="6" spans="1:14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N6" s="33"/>
    </row>
    <row r="7" spans="1:14" x14ac:dyDescent="0.25">
      <c r="A7" t="s">
        <v>53</v>
      </c>
      <c r="B7" t="s">
        <v>16</v>
      </c>
      <c r="C7" s="13">
        <v>6</v>
      </c>
      <c r="D7" s="13"/>
      <c r="E7" s="13"/>
      <c r="F7" s="13">
        <v>5</v>
      </c>
      <c r="G7" s="13">
        <v>4</v>
      </c>
      <c r="H7" s="13">
        <v>5</v>
      </c>
      <c r="I7" s="13">
        <v>4.0778625210741488</v>
      </c>
      <c r="J7" s="13">
        <v>4.0459003467029708</v>
      </c>
      <c r="K7" s="13">
        <v>3.8688667783626181</v>
      </c>
      <c r="L7" s="13">
        <v>3.7876435728403641</v>
      </c>
      <c r="M7">
        <v>3.3</v>
      </c>
      <c r="N7" s="33">
        <v>3.1</v>
      </c>
    </row>
    <row r="8" spans="1:14" x14ac:dyDescent="0.25">
      <c r="B8" t="s">
        <v>17</v>
      </c>
      <c r="C8" s="13">
        <v>5</v>
      </c>
      <c r="D8" s="13"/>
      <c r="E8" s="13"/>
      <c r="F8" s="13">
        <v>4</v>
      </c>
      <c r="G8" s="13">
        <v>4</v>
      </c>
      <c r="H8" s="13">
        <v>4</v>
      </c>
      <c r="I8" s="13">
        <v>3.3743720824944021</v>
      </c>
      <c r="J8" s="13">
        <v>3.4521182787672409</v>
      </c>
      <c r="K8" s="13">
        <v>3.2214321308072851</v>
      </c>
      <c r="L8" s="13">
        <v>3.0755796939778315</v>
      </c>
      <c r="M8">
        <v>3</v>
      </c>
      <c r="N8" s="71">
        <v>2.9</v>
      </c>
    </row>
    <row r="9" spans="1:14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N9" s="47"/>
    </row>
    <row r="10" spans="1:14" x14ac:dyDescent="0.25">
      <c r="C10" s="13"/>
      <c r="D10" s="13"/>
      <c r="E10" s="13"/>
      <c r="F10" s="13"/>
      <c r="G10" s="13"/>
      <c r="H10" s="13"/>
      <c r="I10" s="13"/>
      <c r="J10" s="13"/>
      <c r="K10" s="13"/>
      <c r="L10" s="13"/>
      <c r="N10" s="47"/>
    </row>
    <row r="11" spans="1:14" x14ac:dyDescent="0.25">
      <c r="A11" t="s">
        <v>59</v>
      </c>
      <c r="B11" t="s">
        <v>16</v>
      </c>
      <c r="C11" s="13">
        <v>2</v>
      </c>
      <c r="D11" s="13"/>
      <c r="E11" s="13"/>
      <c r="F11" s="13">
        <v>2</v>
      </c>
      <c r="G11" s="13">
        <v>2</v>
      </c>
      <c r="H11" s="13">
        <v>2</v>
      </c>
      <c r="I11" s="13">
        <v>1.5824006994333273</v>
      </c>
      <c r="J11" s="13">
        <v>1.9117011323100501</v>
      </c>
      <c r="K11" s="13">
        <v>1.4783988191391708</v>
      </c>
      <c r="L11" s="13">
        <v>1.8724915994250892</v>
      </c>
      <c r="M11">
        <v>1.6</v>
      </c>
      <c r="N11" s="73">
        <v>1.815326591596965</v>
      </c>
    </row>
    <row r="12" spans="1:14" x14ac:dyDescent="0.25">
      <c r="B12" t="s">
        <v>17</v>
      </c>
      <c r="C12" s="13">
        <v>1</v>
      </c>
      <c r="D12" s="13"/>
      <c r="E12" s="13"/>
      <c r="F12" s="13">
        <v>1</v>
      </c>
      <c r="G12" s="13">
        <v>1</v>
      </c>
      <c r="H12" s="13">
        <v>1</v>
      </c>
      <c r="I12" s="13">
        <v>1.1536324515210408</v>
      </c>
      <c r="J12" s="13">
        <v>1.2047930471387631</v>
      </c>
      <c r="K12" s="13">
        <v>1.0760008253826088</v>
      </c>
      <c r="L12" s="13">
        <v>1.2124897914361987</v>
      </c>
      <c r="M12">
        <v>1</v>
      </c>
      <c r="N12" s="33">
        <v>1.0832780865608926</v>
      </c>
    </row>
    <row r="13" spans="1:14" x14ac:dyDescent="0.25">
      <c r="N13" s="69"/>
    </row>
    <row r="14" spans="1:14" x14ac:dyDescent="0.25">
      <c r="N14" s="47"/>
    </row>
    <row r="15" spans="1:14" x14ac:dyDescent="0.25">
      <c r="N15" s="33"/>
    </row>
    <row r="16" spans="1:14" x14ac:dyDescent="0.25">
      <c r="N16" s="33"/>
    </row>
    <row r="17" spans="14:14" x14ac:dyDescent="0.25">
      <c r="N17" s="70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activeCell="I6" sqref="I6:J6"/>
    </sheetView>
  </sheetViews>
  <sheetFormatPr defaultRowHeight="15" x14ac:dyDescent="0.25"/>
  <sheetData>
    <row r="1" spans="1:10" x14ac:dyDescent="0.25">
      <c r="A1" s="85"/>
      <c r="B1" s="85"/>
    </row>
    <row r="3" spans="1:10" x14ac:dyDescent="0.25">
      <c r="A3" t="s">
        <v>14</v>
      </c>
    </row>
    <row r="4" spans="1:10" x14ac:dyDescent="0.25">
      <c r="A4" t="s">
        <v>16</v>
      </c>
      <c r="B4" t="s">
        <v>17</v>
      </c>
    </row>
    <row r="5" spans="1:10" x14ac:dyDescent="0.25">
      <c r="A5" t="s">
        <v>18</v>
      </c>
      <c r="C5" s="47"/>
      <c r="I5" s="47">
        <v>314279</v>
      </c>
      <c r="J5" s="47">
        <v>306185</v>
      </c>
    </row>
    <row r="6" spans="1:10" x14ac:dyDescent="0.25">
      <c r="C6" s="47"/>
      <c r="I6">
        <f>I5-F30</f>
        <v>91112</v>
      </c>
      <c r="J6" s="47">
        <f>J5-G30</f>
        <v>97378</v>
      </c>
    </row>
    <row r="7" spans="1:10" x14ac:dyDescent="0.25">
      <c r="A7" t="s">
        <v>19</v>
      </c>
      <c r="C7" s="65"/>
      <c r="F7">
        <v>25773</v>
      </c>
      <c r="G7">
        <v>18819</v>
      </c>
    </row>
    <row r="8" spans="1:10" x14ac:dyDescent="0.25">
      <c r="A8" t="s">
        <v>98</v>
      </c>
      <c r="C8" s="63"/>
      <c r="F8" s="47"/>
    </row>
    <row r="9" spans="1:10" x14ac:dyDescent="0.25">
      <c r="A9" t="s">
        <v>99</v>
      </c>
      <c r="C9" s="63"/>
    </row>
    <row r="10" spans="1:10" x14ac:dyDescent="0.25">
      <c r="A10" t="s">
        <v>172</v>
      </c>
      <c r="C10" s="63"/>
    </row>
    <row r="11" spans="1:10" x14ac:dyDescent="0.25">
      <c r="C11" s="60"/>
    </row>
    <row r="12" spans="1:10" x14ac:dyDescent="0.25">
      <c r="A12" t="s">
        <v>173</v>
      </c>
      <c r="C12" s="62"/>
    </row>
    <row r="13" spans="1:10" x14ac:dyDescent="0.25">
      <c r="A13" t="s">
        <v>100</v>
      </c>
      <c r="C13" s="60"/>
    </row>
    <row r="14" spans="1:10" x14ac:dyDescent="0.25">
      <c r="A14" t="s">
        <v>101</v>
      </c>
      <c r="C14" s="60"/>
    </row>
    <row r="15" spans="1:10" x14ac:dyDescent="0.25">
      <c r="A15" t="s">
        <v>102</v>
      </c>
      <c r="C15" s="60"/>
    </row>
    <row r="16" spans="1:10" x14ac:dyDescent="0.25">
      <c r="A16" t="s">
        <v>20</v>
      </c>
      <c r="C16" s="47"/>
      <c r="F16">
        <v>1278</v>
      </c>
      <c r="G16">
        <v>1091</v>
      </c>
    </row>
    <row r="17" spans="1:7" x14ac:dyDescent="0.25">
      <c r="A17" t="s">
        <v>21</v>
      </c>
      <c r="C17" s="47"/>
      <c r="F17">
        <v>18</v>
      </c>
      <c r="G17">
        <v>27</v>
      </c>
    </row>
    <row r="18" spans="1:7" x14ac:dyDescent="0.25">
      <c r="C18" s="47"/>
    </row>
    <row r="19" spans="1:7" x14ac:dyDescent="0.25">
      <c r="A19" t="s">
        <v>22</v>
      </c>
      <c r="C19" s="47"/>
      <c r="F19">
        <v>34327</v>
      </c>
      <c r="G19">
        <v>36069</v>
      </c>
    </row>
    <row r="20" spans="1:7" x14ac:dyDescent="0.25">
      <c r="A20" t="s">
        <v>23</v>
      </c>
      <c r="C20" s="47"/>
    </row>
    <row r="21" spans="1:7" x14ac:dyDescent="0.25">
      <c r="A21" t="s">
        <v>24</v>
      </c>
      <c r="C21" s="47"/>
    </row>
    <row r="22" spans="1:7" x14ac:dyDescent="0.25">
      <c r="A22" t="s">
        <v>25</v>
      </c>
      <c r="C22" s="47"/>
    </row>
    <row r="23" spans="1:7" x14ac:dyDescent="0.25">
      <c r="A23" t="s">
        <v>26</v>
      </c>
      <c r="C23" s="47"/>
    </row>
    <row r="24" spans="1:7" x14ac:dyDescent="0.25">
      <c r="C24" s="47"/>
    </row>
    <row r="25" spans="1:7" x14ac:dyDescent="0.25">
      <c r="A25" t="s">
        <v>27</v>
      </c>
      <c r="C25" s="47"/>
      <c r="F25">
        <v>4554</v>
      </c>
      <c r="G25">
        <v>6163</v>
      </c>
    </row>
    <row r="26" spans="1:7" x14ac:dyDescent="0.25">
      <c r="A26" t="s">
        <v>28</v>
      </c>
      <c r="C26" s="47"/>
      <c r="F26">
        <v>25490</v>
      </c>
      <c r="G26">
        <v>27372</v>
      </c>
    </row>
    <row r="27" spans="1:7" x14ac:dyDescent="0.25">
      <c r="A27" t="s">
        <v>29</v>
      </c>
      <c r="C27" s="47"/>
      <c r="F27">
        <v>39870</v>
      </c>
      <c r="G27">
        <v>40327</v>
      </c>
    </row>
    <row r="28" spans="1:7" x14ac:dyDescent="0.25">
      <c r="A28" t="s">
        <v>30</v>
      </c>
      <c r="C28" s="47"/>
      <c r="F28">
        <v>71038</v>
      </c>
      <c r="G28">
        <v>59294</v>
      </c>
    </row>
    <row r="29" spans="1:7" x14ac:dyDescent="0.25">
      <c r="A29" t="s">
        <v>31</v>
      </c>
      <c r="C29" s="47"/>
      <c r="F29">
        <v>20819</v>
      </c>
      <c r="G29">
        <v>19645</v>
      </c>
    </row>
    <row r="30" spans="1:7" x14ac:dyDescent="0.25">
      <c r="C30" s="47"/>
      <c r="F30">
        <f>SUM(F7:F29)</f>
        <v>223167</v>
      </c>
      <c r="G30" s="47">
        <f>SUM(G7:G29)</f>
        <v>208807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1A78A"/>
    <pageSetUpPr fitToPage="1"/>
  </sheetPr>
  <dimension ref="A1:C22"/>
  <sheetViews>
    <sheetView showGridLines="0" zoomScaleNormal="100" workbookViewId="0">
      <selection activeCell="Q10" sqref="Q10"/>
    </sheetView>
  </sheetViews>
  <sheetFormatPr defaultRowHeight="14.25" x14ac:dyDescent="0.2"/>
  <cols>
    <col min="1" max="16384" width="9.140625" style="129"/>
  </cols>
  <sheetData>
    <row r="1" spans="1:1" s="128" customFormat="1" ht="17.25" customHeight="1" x14ac:dyDescent="0.3">
      <c r="A1" s="127"/>
    </row>
    <row r="22" spans="3:3" x14ac:dyDescent="0.2">
      <c r="C22" s="132"/>
    </row>
  </sheetData>
  <pageMargins left="0.25" right="0.25" top="0.75" bottom="0.75" header="0.3" footer="0.3"/>
  <pageSetup paperSize="9" scale="9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99"/>
  </sheetPr>
  <dimension ref="A1:U68"/>
  <sheetViews>
    <sheetView topLeftCell="I9" zoomScale="80" zoomScaleNormal="80" workbookViewId="0">
      <selection activeCell="C5" sqref="C5"/>
    </sheetView>
  </sheetViews>
  <sheetFormatPr defaultRowHeight="15" x14ac:dyDescent="0.25"/>
  <cols>
    <col min="1" max="1" width="9.140625" style="155"/>
    <col min="2" max="2" width="24.5703125" style="155" customWidth="1"/>
    <col min="3" max="3" width="47.42578125" bestFit="1" customWidth="1"/>
    <col min="4" max="5" width="11.5703125" bestFit="1" customWidth="1"/>
    <col min="6" max="6" width="11.5703125" style="47" customWidth="1"/>
    <col min="7" max="7" width="42.42578125" bestFit="1" customWidth="1"/>
    <col min="8" max="8" width="10.140625" customWidth="1"/>
    <col min="9" max="9" width="10.85546875" bestFit="1" customWidth="1"/>
    <col min="10" max="10" width="10.85546875" style="47" customWidth="1"/>
    <col min="11" max="11" width="42.42578125" bestFit="1" customWidth="1"/>
    <col min="12" max="12" width="11.28515625" bestFit="1" customWidth="1"/>
    <col min="13" max="13" width="10.5703125" customWidth="1"/>
    <col min="14" max="14" width="10.5703125" style="47" customWidth="1"/>
    <col min="15" max="15" width="37.140625" bestFit="1" customWidth="1"/>
    <col min="16" max="16" width="11.5703125" bestFit="1" customWidth="1"/>
    <col min="17" max="17" width="11.85546875" customWidth="1"/>
    <col min="18" max="18" width="11.85546875" style="47" customWidth="1"/>
    <col min="19" max="19" width="37.140625" bestFit="1" customWidth="1"/>
    <col min="20" max="20" width="10.85546875" bestFit="1" customWidth="1"/>
    <col min="21" max="21" width="11" customWidth="1"/>
    <col min="22" max="23" width="9.5703125" bestFit="1" customWidth="1"/>
  </cols>
  <sheetData>
    <row r="1" spans="1:21" x14ac:dyDescent="0.25">
      <c r="D1" s="413" t="s">
        <v>11</v>
      </c>
      <c r="E1" s="413"/>
      <c r="F1" s="54"/>
      <c r="H1" s="413" t="s">
        <v>12</v>
      </c>
      <c r="I1" s="413"/>
      <c r="J1" s="54"/>
      <c r="K1" s="1"/>
      <c r="L1" s="413" t="s">
        <v>13</v>
      </c>
      <c r="M1" s="413"/>
      <c r="N1" s="54"/>
      <c r="O1" s="1"/>
      <c r="P1" s="413" t="s">
        <v>14</v>
      </c>
      <c r="Q1" s="413"/>
      <c r="R1" s="54"/>
      <c r="S1" s="1"/>
      <c r="T1" s="413" t="s">
        <v>15</v>
      </c>
      <c r="U1" s="413"/>
    </row>
    <row r="2" spans="1:21" x14ac:dyDescent="0.25">
      <c r="D2" s="413" t="s">
        <v>16</v>
      </c>
      <c r="E2" s="413"/>
      <c r="F2" s="54"/>
      <c r="H2" s="413" t="s">
        <v>16</v>
      </c>
      <c r="I2" s="413"/>
      <c r="J2" s="54"/>
      <c r="K2" s="54"/>
      <c r="L2" s="413" t="s">
        <v>16</v>
      </c>
      <c r="M2" s="413"/>
      <c r="N2" s="54"/>
      <c r="O2" s="54"/>
      <c r="P2" s="413" t="s">
        <v>16</v>
      </c>
      <c r="Q2" s="413"/>
      <c r="R2" s="54"/>
      <c r="S2" s="54"/>
      <c r="T2" s="413" t="s">
        <v>16</v>
      </c>
      <c r="U2" s="413"/>
    </row>
    <row r="3" spans="1:21" x14ac:dyDescent="0.25">
      <c r="D3" s="55">
        <v>3</v>
      </c>
      <c r="E3" s="47"/>
      <c r="F3" s="55"/>
      <c r="H3">
        <v>5</v>
      </c>
      <c r="L3" s="6">
        <v>7</v>
      </c>
      <c r="O3" s="55"/>
      <c r="P3" s="55">
        <v>9</v>
      </c>
      <c r="T3">
        <v>11</v>
      </c>
    </row>
    <row r="4" spans="1:21" x14ac:dyDescent="0.25">
      <c r="C4" s="47"/>
      <c r="D4" s="414" t="s">
        <v>74</v>
      </c>
      <c r="E4" s="414"/>
      <c r="F4" s="21"/>
      <c r="G4" s="55"/>
      <c r="H4" s="414" t="s">
        <v>76</v>
      </c>
      <c r="I4" s="414"/>
      <c r="J4" s="21"/>
      <c r="K4" s="55"/>
      <c r="L4" s="414" t="s">
        <v>78</v>
      </c>
      <c r="M4" s="414"/>
      <c r="N4" s="21"/>
      <c r="O4" s="55"/>
      <c r="P4" s="414" t="s">
        <v>80</v>
      </c>
      <c r="Q4" s="414"/>
      <c r="R4" s="21"/>
      <c r="S4" s="55"/>
      <c r="T4" s="414" t="s">
        <v>72</v>
      </c>
      <c r="U4" s="414"/>
    </row>
    <row r="5" spans="1:21" x14ac:dyDescent="0.25">
      <c r="C5" s="47"/>
      <c r="D5" s="55"/>
      <c r="E5" s="47"/>
      <c r="F5" s="55"/>
      <c r="G5" s="47"/>
      <c r="H5" s="47"/>
      <c r="I5" s="47"/>
      <c r="K5" s="47"/>
      <c r="L5" s="6"/>
      <c r="M5" s="47"/>
      <c r="O5" s="55"/>
      <c r="P5" s="55"/>
      <c r="Q5" s="47"/>
      <c r="S5" s="47"/>
      <c r="T5" s="47"/>
      <c r="U5" s="47"/>
    </row>
    <row r="6" spans="1:21" x14ac:dyDescent="0.25">
      <c r="A6" s="155" t="s">
        <v>320</v>
      </c>
      <c r="C6" s="47" t="s">
        <v>18</v>
      </c>
      <c r="D6" s="119">
        <v>8866101</v>
      </c>
      <c r="F6" s="6"/>
      <c r="G6" s="47" t="s">
        <v>18</v>
      </c>
      <c r="H6" s="6">
        <v>739771</v>
      </c>
      <c r="I6" s="6"/>
      <c r="J6" s="6"/>
      <c r="K6" s="47" t="s">
        <v>18</v>
      </c>
      <c r="L6" s="119">
        <v>451239</v>
      </c>
      <c r="M6" s="55"/>
      <c r="N6" s="55"/>
      <c r="O6" s="47" t="s">
        <v>18</v>
      </c>
      <c r="P6" s="6">
        <v>329115</v>
      </c>
      <c r="Q6" s="55"/>
      <c r="R6" s="55"/>
      <c r="S6" s="47" t="s">
        <v>18</v>
      </c>
      <c r="T6" s="119">
        <v>10386226</v>
      </c>
      <c r="U6" s="55"/>
    </row>
    <row r="7" spans="1:21" x14ac:dyDescent="0.25">
      <c r="C7" s="47"/>
      <c r="D7" s="6"/>
      <c r="F7" s="6"/>
      <c r="H7" s="6"/>
      <c r="I7" s="6"/>
      <c r="J7" s="6"/>
      <c r="K7" s="47"/>
      <c r="L7" s="6"/>
      <c r="M7" s="55"/>
      <c r="N7" s="55"/>
      <c r="O7" s="47"/>
      <c r="P7" s="6"/>
      <c r="Q7" s="55"/>
      <c r="R7" s="55"/>
      <c r="S7" s="47"/>
      <c r="T7" s="6"/>
      <c r="U7" s="55"/>
    </row>
    <row r="8" spans="1:21" x14ac:dyDescent="0.25">
      <c r="A8" s="155" t="s">
        <v>321</v>
      </c>
      <c r="B8" s="155" t="s">
        <v>348</v>
      </c>
      <c r="C8" s="47" t="s">
        <v>359</v>
      </c>
      <c r="D8" s="120">
        <v>263513</v>
      </c>
      <c r="E8" s="33">
        <v>2.9721407414600849</v>
      </c>
      <c r="F8" s="6"/>
      <c r="G8" s="47" t="s">
        <v>360</v>
      </c>
      <c r="H8" s="6">
        <v>31625</v>
      </c>
      <c r="I8" s="33">
        <v>4.3785909764693045</v>
      </c>
      <c r="J8" s="6"/>
      <c r="K8" s="47" t="s">
        <v>361</v>
      </c>
      <c r="L8" s="122">
        <v>14620</v>
      </c>
      <c r="M8" s="33">
        <v>3.2399681765095658</v>
      </c>
      <c r="N8" s="55"/>
      <c r="O8" s="47" t="s">
        <v>359</v>
      </c>
      <c r="P8" s="122">
        <v>9798</v>
      </c>
      <c r="Q8" s="33">
        <v>2.9770748826398066</v>
      </c>
      <c r="R8" s="55"/>
      <c r="S8" s="47" t="s">
        <v>362</v>
      </c>
      <c r="T8" s="122">
        <v>319556</v>
      </c>
      <c r="U8" s="33">
        <v>3.076728736694156</v>
      </c>
    </row>
    <row r="9" spans="1:21" x14ac:dyDescent="0.25">
      <c r="A9" s="155" t="s">
        <v>322</v>
      </c>
      <c r="B9" s="155" t="s">
        <v>48</v>
      </c>
      <c r="C9" s="47" t="s">
        <v>363</v>
      </c>
      <c r="D9" s="120">
        <v>103758</v>
      </c>
      <c r="E9" s="33">
        <v>1.1702776677143651</v>
      </c>
      <c r="F9" s="6"/>
      <c r="G9" s="47" t="s">
        <v>364</v>
      </c>
      <c r="H9" s="6">
        <v>13025</v>
      </c>
      <c r="I9" s="33">
        <v>1.3027326994196415</v>
      </c>
      <c r="J9" s="6"/>
      <c r="K9" s="47" t="s">
        <v>364</v>
      </c>
      <c r="L9" s="122">
        <v>5960</v>
      </c>
      <c r="M9" s="33">
        <v>1.3208078202460336</v>
      </c>
      <c r="N9" s="55"/>
      <c r="O9" s="47" t="s">
        <v>365</v>
      </c>
      <c r="P9" s="122">
        <v>1039</v>
      </c>
      <c r="Q9" s="33">
        <v>0.31569512176594805</v>
      </c>
      <c r="R9" s="55"/>
      <c r="S9" s="47" t="s">
        <v>363</v>
      </c>
      <c r="T9" s="122">
        <v>123782</v>
      </c>
      <c r="U9" s="33">
        <v>1.1917899726041008</v>
      </c>
    </row>
    <row r="10" spans="1:21" x14ac:dyDescent="0.25">
      <c r="A10" s="155" t="s">
        <v>349</v>
      </c>
      <c r="B10" s="155" t="s">
        <v>350</v>
      </c>
      <c r="C10" s="47" t="s">
        <v>366</v>
      </c>
      <c r="D10" s="120">
        <v>443830</v>
      </c>
      <c r="E10" s="33">
        <v>5.0059208664552779</v>
      </c>
      <c r="F10" s="6"/>
      <c r="G10" s="47" t="s">
        <v>367</v>
      </c>
      <c r="H10" s="6">
        <v>43847</v>
      </c>
      <c r="I10" s="33">
        <v>6.4010731312416862</v>
      </c>
      <c r="J10" s="6"/>
      <c r="K10" s="47" t="s">
        <v>368</v>
      </c>
      <c r="L10" s="122">
        <v>24703</v>
      </c>
      <c r="M10" s="33">
        <v>5.4744824804593577</v>
      </c>
      <c r="N10" s="55"/>
      <c r="O10" s="47" t="s">
        <v>369</v>
      </c>
      <c r="P10" s="122">
        <v>13913</v>
      </c>
      <c r="Q10" s="33">
        <v>4.2273977181228446</v>
      </c>
      <c r="R10" s="55"/>
      <c r="S10" s="47" t="s">
        <v>370</v>
      </c>
      <c r="T10" s="122">
        <v>526293</v>
      </c>
      <c r="U10" s="33">
        <v>5.0672207594943535</v>
      </c>
    </row>
    <row r="11" spans="1:21" x14ac:dyDescent="0.25">
      <c r="A11" s="155" t="s">
        <v>323</v>
      </c>
      <c r="B11" s="155" t="s">
        <v>351</v>
      </c>
      <c r="C11" s="47" t="s">
        <v>371</v>
      </c>
      <c r="D11" s="120">
        <v>204516</v>
      </c>
      <c r="E11" s="33">
        <v>2.3067185902799889</v>
      </c>
      <c r="F11" s="6"/>
      <c r="G11" s="47" t="s">
        <v>372</v>
      </c>
      <c r="H11" s="6">
        <v>16891</v>
      </c>
      <c r="I11" s="33">
        <v>2.3950664697601618</v>
      </c>
      <c r="J11" s="6"/>
      <c r="K11" s="47" t="s">
        <v>373</v>
      </c>
      <c r="L11" s="121">
        <v>9466</v>
      </c>
      <c r="M11" s="33">
        <v>2.0977796688672745</v>
      </c>
      <c r="N11" s="55"/>
      <c r="O11" s="47" t="s">
        <v>374</v>
      </c>
      <c r="P11" s="121">
        <v>4860</v>
      </c>
      <c r="Q11" s="33">
        <v>1.4766874800601615</v>
      </c>
      <c r="R11" s="55"/>
      <c r="S11" s="47" t="s">
        <v>371</v>
      </c>
      <c r="T11" s="121">
        <v>235733</v>
      </c>
      <c r="U11" s="33">
        <v>2.2696694641537745</v>
      </c>
    </row>
    <row r="12" spans="1:21" x14ac:dyDescent="0.25">
      <c r="A12" s="155" t="s">
        <v>324</v>
      </c>
      <c r="B12" s="155" t="s">
        <v>352</v>
      </c>
      <c r="C12" s="47" t="s">
        <v>375</v>
      </c>
      <c r="D12" s="120">
        <v>816983</v>
      </c>
      <c r="E12" s="33">
        <v>9.21468185395136</v>
      </c>
      <c r="F12" s="6"/>
      <c r="G12" s="47" t="s">
        <v>376</v>
      </c>
      <c r="H12" s="6">
        <v>70626</v>
      </c>
      <c r="I12" s="33">
        <v>8.9603972022330201</v>
      </c>
      <c r="J12" s="6"/>
      <c r="K12" s="47" t="s">
        <v>377</v>
      </c>
      <c r="L12" s="121">
        <v>48791</v>
      </c>
      <c r="M12" s="33">
        <v>10.812673549936951</v>
      </c>
      <c r="N12" s="55"/>
      <c r="O12" s="47" t="s">
        <v>378</v>
      </c>
      <c r="P12" s="121">
        <v>29006</v>
      </c>
      <c r="Q12" s="33">
        <v>8.8133327256430132</v>
      </c>
      <c r="R12" s="55"/>
      <c r="S12" s="47" t="s">
        <v>379</v>
      </c>
      <c r="T12" s="121">
        <v>965406</v>
      </c>
      <c r="U12" s="33">
        <v>9.2950605927504366</v>
      </c>
    </row>
    <row r="13" spans="1:21" x14ac:dyDescent="0.25">
      <c r="A13" s="155" t="s">
        <v>328</v>
      </c>
      <c r="B13" s="155" t="s">
        <v>353</v>
      </c>
      <c r="C13" s="47" t="s">
        <v>380</v>
      </c>
      <c r="D13" s="120">
        <v>1077872</v>
      </c>
      <c r="E13" s="33">
        <v>12.157226722321344</v>
      </c>
      <c r="F13" s="6"/>
      <c r="G13" s="47" t="s">
        <v>381</v>
      </c>
      <c r="H13" s="6">
        <v>97292</v>
      </c>
      <c r="I13" s="33">
        <v>13.046667670539867</v>
      </c>
      <c r="J13" s="6"/>
      <c r="K13" s="47" t="s">
        <v>382</v>
      </c>
      <c r="L13" s="120">
        <v>38803</v>
      </c>
      <c r="M13" s="33">
        <v>8.5992123907729603</v>
      </c>
      <c r="N13" s="55"/>
      <c r="O13" s="47" t="s">
        <v>383</v>
      </c>
      <c r="P13" s="120">
        <v>37057</v>
      </c>
      <c r="Q13" s="33">
        <v>11.259590112878477</v>
      </c>
      <c r="R13" s="55"/>
      <c r="S13" s="47" t="s">
        <v>384</v>
      </c>
      <c r="T13" s="120">
        <v>1251024</v>
      </c>
      <c r="U13" s="33">
        <v>12.0450296382921</v>
      </c>
    </row>
    <row r="14" spans="1:21" x14ac:dyDescent="0.25">
      <c r="A14" s="155" t="s">
        <v>325</v>
      </c>
      <c r="B14" s="155" t="s">
        <v>354</v>
      </c>
      <c r="C14" s="47" t="s">
        <v>385</v>
      </c>
      <c r="D14" s="120">
        <v>1226652</v>
      </c>
      <c r="E14" s="33">
        <v>13.835303703397919</v>
      </c>
      <c r="F14" s="6"/>
      <c r="G14" s="47" t="s">
        <v>386</v>
      </c>
      <c r="H14" s="6">
        <v>92466</v>
      </c>
      <c r="I14" s="33">
        <v>12.819552871192478</v>
      </c>
      <c r="J14" s="6"/>
      <c r="K14" s="47" t="s">
        <v>387</v>
      </c>
      <c r="L14" s="120">
        <v>57510</v>
      </c>
      <c r="M14" s="33">
        <v>12.744909017172718</v>
      </c>
      <c r="N14" s="55"/>
      <c r="O14" s="47" t="s">
        <v>388</v>
      </c>
      <c r="P14" s="121">
        <v>41037</v>
      </c>
      <c r="Q14" s="33">
        <v>12.468893851693178</v>
      </c>
      <c r="R14" s="55"/>
      <c r="S14" s="47" t="s">
        <v>389</v>
      </c>
      <c r="T14" s="121">
        <v>1417665</v>
      </c>
      <c r="U14" s="33">
        <v>13.649471906349813</v>
      </c>
    </row>
    <row r="15" spans="1:21" x14ac:dyDescent="0.25">
      <c r="A15" s="155" t="s">
        <v>326</v>
      </c>
      <c r="B15" s="155" t="s">
        <v>355</v>
      </c>
      <c r="C15" s="47" t="s">
        <v>390</v>
      </c>
      <c r="D15" s="120">
        <v>516800</v>
      </c>
      <c r="E15" s="33">
        <v>5.8289432976231605</v>
      </c>
      <c r="F15" s="6"/>
      <c r="G15" s="47" t="s">
        <v>391</v>
      </c>
      <c r="H15" s="6">
        <v>41839</v>
      </c>
      <c r="I15" s="33">
        <v>5.8900648327100571</v>
      </c>
      <c r="J15" s="6"/>
      <c r="K15" s="47" t="s">
        <v>392</v>
      </c>
      <c r="L15" s="121">
        <v>29626</v>
      </c>
      <c r="M15" s="33">
        <v>6.5654786044645963</v>
      </c>
      <c r="N15" s="55"/>
      <c r="O15" s="47" t="s">
        <v>393</v>
      </c>
      <c r="P15" s="121">
        <v>71878</v>
      </c>
      <c r="Q15" s="33">
        <v>21.839782446865076</v>
      </c>
      <c r="R15" s="55"/>
      <c r="S15" s="47" t="s">
        <v>394</v>
      </c>
      <c r="T15" s="121">
        <v>660143</v>
      </c>
      <c r="U15" s="33">
        <v>6.3559468087830941</v>
      </c>
    </row>
    <row r="16" spans="1:21" x14ac:dyDescent="0.25">
      <c r="A16" s="155" t="s">
        <v>327</v>
      </c>
      <c r="B16" s="155" t="s">
        <v>356</v>
      </c>
      <c r="C16" s="47" t="s">
        <v>395</v>
      </c>
      <c r="D16" s="121">
        <v>615603</v>
      </c>
      <c r="E16" s="33">
        <v>6.9433339412668547</v>
      </c>
      <c r="F16" s="6"/>
      <c r="G16" s="47" t="s">
        <v>396</v>
      </c>
      <c r="H16" s="6">
        <v>60742</v>
      </c>
      <c r="I16" s="33">
        <v>8.3858409671443361</v>
      </c>
      <c r="J16" s="6"/>
      <c r="K16" s="47" t="s">
        <v>397</v>
      </c>
      <c r="L16" s="121">
        <v>33209</v>
      </c>
      <c r="M16" s="33">
        <v>7.3595145809648539</v>
      </c>
      <c r="N16" s="55"/>
      <c r="O16" s="47" t="s">
        <v>398</v>
      </c>
      <c r="P16" s="121">
        <v>21447</v>
      </c>
      <c r="Q16" s="33">
        <v>6.5165671573766017</v>
      </c>
      <c r="R16" s="55"/>
      <c r="S16" s="47" t="s">
        <v>399</v>
      </c>
      <c r="T16" s="121">
        <v>731001</v>
      </c>
      <c r="U16" s="33">
        <v>7.0381772936579656</v>
      </c>
    </row>
    <row r="17" spans="1:21" x14ac:dyDescent="0.25">
      <c r="A17" s="155" t="s">
        <v>357</v>
      </c>
      <c r="B17" s="155" t="s">
        <v>358</v>
      </c>
      <c r="C17" s="47" t="s">
        <v>400</v>
      </c>
      <c r="D17" s="121">
        <v>3547442</v>
      </c>
      <c r="E17" s="33">
        <v>40.011296961313661</v>
      </c>
      <c r="F17" s="6"/>
      <c r="G17" s="47" t="s">
        <v>401</v>
      </c>
      <c r="H17" s="6">
        <v>266842</v>
      </c>
      <c r="I17" s="33">
        <v>36.420013179289448</v>
      </c>
      <c r="J17" s="6"/>
      <c r="K17" s="47" t="s">
        <v>402</v>
      </c>
      <c r="L17" s="121">
        <v>185923</v>
      </c>
      <c r="M17" s="33">
        <v>41.202777242215319</v>
      </c>
      <c r="N17" s="55"/>
      <c r="O17" s="47" t="s">
        <v>403</v>
      </c>
      <c r="P17" s="120">
        <v>97623</v>
      </c>
      <c r="Q17" s="33">
        <v>29.662276104097351</v>
      </c>
      <c r="R17" s="55"/>
      <c r="S17" s="47" t="s">
        <v>404</v>
      </c>
      <c r="T17" s="6">
        <v>4097830</v>
      </c>
      <c r="U17" s="33">
        <v>39.454465943644976</v>
      </c>
    </row>
    <row r="18" spans="1:21" x14ac:dyDescent="0.25">
      <c r="E18" s="33">
        <v>99.445844345784025</v>
      </c>
      <c r="H18" s="6"/>
      <c r="I18" s="33">
        <v>100</v>
      </c>
      <c r="J18" s="6"/>
      <c r="L18" s="55"/>
      <c r="M18" s="33">
        <v>99.417603531609629</v>
      </c>
      <c r="N18" s="55"/>
      <c r="P18" s="55"/>
      <c r="Q18" s="33">
        <v>100.00000000000003</v>
      </c>
      <c r="R18" s="55"/>
      <c r="T18" s="55"/>
      <c r="U18" s="33">
        <v>99.999999999999986</v>
      </c>
    </row>
    <row r="19" spans="1:21" s="47" customFormat="1" x14ac:dyDescent="0.25">
      <c r="A19" s="155"/>
      <c r="B19" s="155"/>
      <c r="E19" s="33"/>
      <c r="H19" s="6"/>
      <c r="I19" s="33"/>
      <c r="J19" s="6"/>
      <c r="L19" s="72"/>
      <c r="M19" s="33"/>
      <c r="N19" s="72"/>
      <c r="P19" s="72"/>
      <c r="Q19" s="33"/>
      <c r="R19" s="72"/>
      <c r="T19" s="72"/>
      <c r="U19" s="33"/>
    </row>
    <row r="20" spans="1:21" s="47" customFormat="1" x14ac:dyDescent="0.25">
      <c r="A20" s="155"/>
      <c r="B20" s="155"/>
      <c r="C20" s="47" t="s">
        <v>180</v>
      </c>
      <c r="D20" s="56">
        <v>811101</v>
      </c>
      <c r="E20" s="74">
        <v>9.148339275629727</v>
      </c>
      <c r="F20" s="56"/>
      <c r="G20" s="47" t="s">
        <v>180</v>
      </c>
      <c r="H20" s="56">
        <v>88497</v>
      </c>
      <c r="I20" s="74">
        <v>12.082396807130632</v>
      </c>
      <c r="J20" s="56"/>
      <c r="K20" s="47" t="s">
        <v>180</v>
      </c>
      <c r="L20" s="56">
        <v>45283</v>
      </c>
      <c r="M20" s="74">
        <v>10.035258477214956</v>
      </c>
      <c r="N20" s="56"/>
      <c r="O20" s="47" t="s">
        <v>180</v>
      </c>
      <c r="P20" s="56">
        <v>24750</v>
      </c>
      <c r="Q20" s="74">
        <v>7.5201677225285994</v>
      </c>
      <c r="R20" s="56"/>
      <c r="S20" s="47" t="s">
        <v>180</v>
      </c>
      <c r="T20">
        <v>4004101</v>
      </c>
      <c r="U20" s="74">
        <v>9.3357394687926103</v>
      </c>
    </row>
    <row r="21" spans="1:21" x14ac:dyDescent="0.25">
      <c r="C21" s="47"/>
      <c r="D21" s="47"/>
      <c r="E21" s="75"/>
      <c r="G21" s="47"/>
      <c r="H21" s="6"/>
      <c r="I21" s="75"/>
      <c r="J21" s="6"/>
      <c r="K21" s="47"/>
      <c r="L21" s="55"/>
      <c r="M21" s="75"/>
      <c r="N21" s="55"/>
      <c r="O21" s="47"/>
      <c r="P21" s="55"/>
      <c r="Q21" s="55"/>
      <c r="R21" s="55"/>
      <c r="S21" s="47"/>
      <c r="T21" s="55"/>
      <c r="U21" s="75"/>
    </row>
    <row r="22" spans="1:21" x14ac:dyDescent="0.25">
      <c r="C22" s="47"/>
      <c r="D22" s="413" t="s">
        <v>17</v>
      </c>
      <c r="E22" s="413"/>
      <c r="G22" s="47"/>
      <c r="H22" s="413" t="s">
        <v>17</v>
      </c>
      <c r="I22" s="413"/>
      <c r="J22" s="6"/>
      <c r="K22" s="47"/>
      <c r="L22" s="413" t="s">
        <v>17</v>
      </c>
      <c r="M22" s="413"/>
      <c r="N22" s="55"/>
      <c r="O22" s="47"/>
      <c r="P22" s="413" t="s">
        <v>17</v>
      </c>
      <c r="Q22" s="413"/>
      <c r="R22" s="55"/>
      <c r="S22" s="47"/>
      <c r="T22" s="413" t="s">
        <v>17</v>
      </c>
      <c r="U22" s="413"/>
    </row>
    <row r="23" spans="1:21" x14ac:dyDescent="0.25">
      <c r="C23" s="47"/>
      <c r="D23" s="54">
        <v>4</v>
      </c>
      <c r="E23" s="54"/>
      <c r="G23" s="47"/>
      <c r="H23" s="54">
        <v>6</v>
      </c>
      <c r="I23" s="54"/>
      <c r="J23" s="6"/>
      <c r="K23" s="47"/>
      <c r="L23" s="54">
        <v>8</v>
      </c>
      <c r="M23" s="54"/>
      <c r="N23" s="55"/>
      <c r="O23" s="47"/>
      <c r="P23" s="54">
        <v>10</v>
      </c>
      <c r="Q23" s="54"/>
      <c r="R23" s="55"/>
      <c r="S23" s="47"/>
      <c r="T23" s="54">
        <v>12</v>
      </c>
      <c r="U23" s="54"/>
    </row>
    <row r="24" spans="1:21" x14ac:dyDescent="0.25">
      <c r="C24" s="47"/>
      <c r="D24" s="414" t="s">
        <v>75</v>
      </c>
      <c r="E24" s="414"/>
      <c r="G24" s="47"/>
      <c r="H24" s="54"/>
      <c r="I24" s="54"/>
      <c r="J24" s="6"/>
      <c r="K24" s="47"/>
      <c r="L24" s="54"/>
      <c r="M24" s="54"/>
      <c r="N24" s="55"/>
      <c r="O24" s="47"/>
      <c r="P24" s="54"/>
      <c r="Q24" s="54"/>
      <c r="R24" s="55"/>
      <c r="S24" s="47"/>
      <c r="T24" s="54"/>
      <c r="U24" s="54"/>
    </row>
    <row r="25" spans="1:21" s="47" customFormat="1" x14ac:dyDescent="0.25">
      <c r="A25" s="155"/>
      <c r="B25" s="155"/>
      <c r="D25" s="54"/>
      <c r="E25" s="54"/>
      <c r="H25" s="414" t="s">
        <v>77</v>
      </c>
      <c r="I25" s="414"/>
      <c r="J25" s="6"/>
      <c r="L25" s="414" t="s">
        <v>79</v>
      </c>
      <c r="M25" s="414"/>
      <c r="N25" s="55"/>
      <c r="P25" s="414" t="s">
        <v>81</v>
      </c>
      <c r="Q25" s="414"/>
      <c r="R25" s="55"/>
      <c r="T25" s="414" t="s">
        <v>73</v>
      </c>
      <c r="U25" s="414"/>
    </row>
    <row r="26" spans="1:21" s="47" customFormat="1" x14ac:dyDescent="0.25">
      <c r="A26" s="155"/>
      <c r="B26" s="155"/>
      <c r="D26" s="54"/>
      <c r="E26" s="54"/>
      <c r="H26" s="21"/>
      <c r="I26" s="21"/>
      <c r="J26" s="6"/>
      <c r="L26" s="21"/>
      <c r="M26" s="21"/>
      <c r="N26" s="55"/>
      <c r="P26" s="21"/>
      <c r="Q26" s="21"/>
      <c r="R26" s="55"/>
      <c r="T26" s="21"/>
      <c r="U26" s="21"/>
    </row>
    <row r="27" spans="1:21" x14ac:dyDescent="0.25">
      <c r="A27" s="155" t="s">
        <v>320</v>
      </c>
      <c r="C27" s="47" t="s">
        <v>18</v>
      </c>
      <c r="D27" s="119">
        <v>10858645</v>
      </c>
      <c r="E27" s="33"/>
      <c r="G27" s="47" t="s">
        <v>18</v>
      </c>
      <c r="H27" s="6">
        <v>824565</v>
      </c>
      <c r="I27" s="6"/>
      <c r="J27" s="6"/>
      <c r="K27" s="47" t="s">
        <v>18</v>
      </c>
      <c r="L27" s="119">
        <v>573635</v>
      </c>
      <c r="M27" s="55"/>
      <c r="N27" s="55"/>
      <c r="O27" s="47" t="s">
        <v>18</v>
      </c>
      <c r="P27" s="119">
        <v>321014</v>
      </c>
      <c r="Q27" s="55"/>
      <c r="R27" s="55"/>
      <c r="S27" s="47" t="s">
        <v>18</v>
      </c>
      <c r="T27" s="119">
        <v>12577859</v>
      </c>
      <c r="U27" s="55"/>
    </row>
    <row r="28" spans="1:21" x14ac:dyDescent="0.25">
      <c r="C28" s="47"/>
      <c r="D28" s="6"/>
      <c r="E28" s="33"/>
      <c r="G28" s="47"/>
      <c r="H28" s="6"/>
      <c r="I28" s="6"/>
      <c r="J28" s="6"/>
      <c r="K28" s="47"/>
      <c r="L28" s="6"/>
      <c r="M28" s="55"/>
      <c r="N28" s="55"/>
      <c r="O28" s="47"/>
      <c r="P28" s="6"/>
      <c r="Q28" s="55"/>
      <c r="R28" s="55"/>
      <c r="S28" s="47"/>
      <c r="T28" s="6"/>
      <c r="U28" s="55"/>
    </row>
    <row r="29" spans="1:21" x14ac:dyDescent="0.25">
      <c r="A29" s="155" t="s">
        <v>321</v>
      </c>
      <c r="B29" s="155" t="s">
        <v>348</v>
      </c>
      <c r="C29" s="47" t="s">
        <v>405</v>
      </c>
      <c r="D29" s="122">
        <v>132803</v>
      </c>
      <c r="E29" s="33">
        <v>1.2230163155716023</v>
      </c>
      <c r="F29" s="33"/>
      <c r="G29" s="47" t="s">
        <v>406</v>
      </c>
      <c r="H29" s="6">
        <v>16711</v>
      </c>
      <c r="I29" s="33">
        <v>2.2165297209176331</v>
      </c>
      <c r="J29" s="33"/>
      <c r="K29" s="47" t="s">
        <v>407</v>
      </c>
      <c r="L29" s="122">
        <v>7779</v>
      </c>
      <c r="M29" s="33">
        <v>1.3560888021128419</v>
      </c>
      <c r="N29" s="33"/>
      <c r="O29" s="47" t="s">
        <v>407</v>
      </c>
      <c r="P29" s="122">
        <v>4464</v>
      </c>
      <c r="Q29" s="33">
        <v>1.3905935566673104</v>
      </c>
      <c r="R29" s="33"/>
      <c r="S29" s="47" t="s">
        <v>408</v>
      </c>
      <c r="T29" s="122">
        <v>161757</v>
      </c>
      <c r="U29" s="33">
        <v>1.2860455821614791</v>
      </c>
    </row>
    <row r="30" spans="1:21" x14ac:dyDescent="0.25">
      <c r="A30" s="155" t="s">
        <v>322</v>
      </c>
      <c r="B30" s="155" t="s">
        <v>48</v>
      </c>
      <c r="C30" s="47" t="s">
        <v>409</v>
      </c>
      <c r="D30" s="122">
        <v>101922</v>
      </c>
      <c r="E30" s="33">
        <v>0.93862539939375489</v>
      </c>
      <c r="F30" s="33"/>
      <c r="G30" s="47" t="s">
        <v>363</v>
      </c>
      <c r="H30" s="6">
        <v>13582</v>
      </c>
      <c r="I30" s="33">
        <v>1.2155043285411598</v>
      </c>
      <c r="J30" s="33"/>
      <c r="K30" s="47" t="s">
        <v>410</v>
      </c>
      <c r="L30" s="122">
        <v>5688</v>
      </c>
      <c r="M30" s="33">
        <v>0.9915712953358844</v>
      </c>
      <c r="N30" s="33"/>
      <c r="O30" s="47" t="s">
        <v>411</v>
      </c>
      <c r="P30" s="122">
        <v>1169</v>
      </c>
      <c r="Q30" s="33">
        <v>0.36415857252331674</v>
      </c>
      <c r="R30" s="33"/>
      <c r="S30" s="47" t="s">
        <v>410</v>
      </c>
      <c r="T30" s="122">
        <v>122361</v>
      </c>
      <c r="U30" s="33">
        <v>0.97282852351898685</v>
      </c>
    </row>
    <row r="31" spans="1:21" x14ac:dyDescent="0.25">
      <c r="A31" s="155" t="s">
        <v>349</v>
      </c>
      <c r="B31" s="155" t="s">
        <v>350</v>
      </c>
      <c r="C31" s="47" t="s">
        <v>412</v>
      </c>
      <c r="D31" s="122">
        <v>372976</v>
      </c>
      <c r="E31" s="33">
        <v>3.4348300363443136</v>
      </c>
      <c r="F31" s="33"/>
      <c r="G31" s="47" t="s">
        <v>413</v>
      </c>
      <c r="H31" s="6">
        <v>38886</v>
      </c>
      <c r="I31" s="33">
        <v>5.2062473483897378</v>
      </c>
      <c r="J31" s="33"/>
      <c r="K31" s="47" t="s">
        <v>414</v>
      </c>
      <c r="L31" s="120">
        <v>20417</v>
      </c>
      <c r="M31" s="33">
        <v>3.5592319157652512</v>
      </c>
      <c r="N31" s="33"/>
      <c r="O31" s="47" t="s">
        <v>415</v>
      </c>
      <c r="P31" s="122">
        <v>12132</v>
      </c>
      <c r="Q31" s="33">
        <v>3.779274424168416</v>
      </c>
      <c r="R31" s="33"/>
      <c r="S31" s="47" t="s">
        <v>416</v>
      </c>
      <c r="T31" s="122">
        <v>444411</v>
      </c>
      <c r="U31" s="33">
        <v>3.5332801870334212</v>
      </c>
    </row>
    <row r="32" spans="1:21" x14ac:dyDescent="0.25">
      <c r="A32" s="155" t="s">
        <v>323</v>
      </c>
      <c r="B32" s="155" t="s">
        <v>351</v>
      </c>
      <c r="C32" s="47" t="s">
        <v>371</v>
      </c>
      <c r="D32" s="121">
        <v>247691</v>
      </c>
      <c r="E32" s="33">
        <v>2.2810488785663408</v>
      </c>
      <c r="F32" s="33"/>
      <c r="G32" s="47" t="s">
        <v>417</v>
      </c>
      <c r="H32" s="6">
        <v>20995</v>
      </c>
      <c r="I32" s="33">
        <v>2.6065251567465006</v>
      </c>
      <c r="J32" s="33"/>
      <c r="K32" s="47" t="s">
        <v>373</v>
      </c>
      <c r="L32" s="121">
        <v>12275</v>
      </c>
      <c r="M32" s="33">
        <v>2.139862456091417</v>
      </c>
      <c r="N32" s="33"/>
      <c r="O32" s="47" t="s">
        <v>418</v>
      </c>
      <c r="P32" s="121">
        <v>6104</v>
      </c>
      <c r="Q32" s="33">
        <v>1.9014747020379172</v>
      </c>
      <c r="R32" s="33"/>
      <c r="S32" s="47" t="s">
        <v>371</v>
      </c>
      <c r="T32" s="121">
        <v>287065</v>
      </c>
      <c r="U32" s="33">
        <v>2.2823041663927066</v>
      </c>
    </row>
    <row r="33" spans="1:21" x14ac:dyDescent="0.25">
      <c r="A33" s="155" t="s">
        <v>324</v>
      </c>
      <c r="B33" s="155" t="s">
        <v>352</v>
      </c>
      <c r="C33" s="47" t="s">
        <v>419</v>
      </c>
      <c r="D33" s="121">
        <v>834702</v>
      </c>
      <c r="E33" s="33">
        <v>7.6869812025349384</v>
      </c>
      <c r="F33" s="33"/>
      <c r="G33" s="47" t="s">
        <v>420</v>
      </c>
      <c r="H33" s="6">
        <v>78529</v>
      </c>
      <c r="I33" s="33">
        <v>8.7376046883561678</v>
      </c>
      <c r="J33" s="33"/>
      <c r="K33" s="47" t="s">
        <v>378</v>
      </c>
      <c r="L33" s="121">
        <v>50377</v>
      </c>
      <c r="M33" s="33">
        <v>8.7820652505513088</v>
      </c>
      <c r="N33" s="33"/>
      <c r="O33" s="47" t="s">
        <v>421</v>
      </c>
      <c r="P33" s="121">
        <v>30531</v>
      </c>
      <c r="Q33" s="33">
        <v>9.5108001520182928</v>
      </c>
      <c r="R33" s="33"/>
      <c r="S33" s="47" t="s">
        <v>422</v>
      </c>
      <c r="T33" s="121">
        <v>994139</v>
      </c>
      <c r="U33" s="33">
        <v>7.9038809387193796</v>
      </c>
    </row>
    <row r="34" spans="1:21" x14ac:dyDescent="0.25">
      <c r="A34" s="155" t="s">
        <v>328</v>
      </c>
      <c r="B34" s="155" t="s">
        <v>353</v>
      </c>
      <c r="C34" s="47" t="s">
        <v>266</v>
      </c>
      <c r="D34" s="120">
        <v>1094636</v>
      </c>
      <c r="E34" s="33">
        <v>10.080778955385318</v>
      </c>
      <c r="F34" s="33"/>
      <c r="G34" s="47" t="s">
        <v>423</v>
      </c>
      <c r="H34" s="6">
        <v>109886</v>
      </c>
      <c r="I34" s="33">
        <v>13.358797037865303</v>
      </c>
      <c r="J34" s="33"/>
      <c r="K34" s="47" t="s">
        <v>424</v>
      </c>
      <c r="L34" s="120">
        <v>35108</v>
      </c>
      <c r="M34" s="33">
        <v>6.1202681147419531</v>
      </c>
      <c r="N34" s="33"/>
      <c r="O34" s="47" t="s">
        <v>425</v>
      </c>
      <c r="P34" s="120">
        <v>39716</v>
      </c>
      <c r="Q34" s="33">
        <v>12.372046078987209</v>
      </c>
      <c r="R34" s="33"/>
      <c r="S34" s="47" t="s">
        <v>426</v>
      </c>
      <c r="T34" s="120">
        <v>1279346</v>
      </c>
      <c r="U34" s="33">
        <v>10.171413115697989</v>
      </c>
    </row>
    <row r="35" spans="1:21" x14ac:dyDescent="0.25">
      <c r="A35" s="155" t="s">
        <v>325</v>
      </c>
      <c r="B35" s="155" t="s">
        <v>354</v>
      </c>
      <c r="C35" s="47" t="s">
        <v>427</v>
      </c>
      <c r="D35" s="120">
        <v>1256672</v>
      </c>
      <c r="E35" s="33">
        <v>11.573009339563086</v>
      </c>
      <c r="F35" s="33"/>
      <c r="G35" s="47" t="s">
        <v>428</v>
      </c>
      <c r="H35" s="6">
        <v>98012</v>
      </c>
      <c r="I35" s="33">
        <v>12.017623390325689</v>
      </c>
      <c r="J35" s="33"/>
      <c r="K35" s="47" t="s">
        <v>429</v>
      </c>
      <c r="L35" s="120">
        <v>59544</v>
      </c>
      <c r="M35" s="33">
        <v>10.380119762566789</v>
      </c>
      <c r="N35" s="33"/>
      <c r="O35" s="47" t="s">
        <v>387</v>
      </c>
      <c r="P35" s="121">
        <v>40844</v>
      </c>
      <c r="Q35" s="33">
        <v>12.72343262287626</v>
      </c>
      <c r="R35" s="33"/>
      <c r="S35" s="47" t="s">
        <v>427</v>
      </c>
      <c r="T35" s="121">
        <v>1455072</v>
      </c>
      <c r="U35" s="33">
        <v>11.568518934740801</v>
      </c>
    </row>
    <row r="36" spans="1:21" x14ac:dyDescent="0.25">
      <c r="A36" s="155" t="s">
        <v>326</v>
      </c>
      <c r="B36" s="155" t="s">
        <v>355</v>
      </c>
      <c r="C36" s="47" t="s">
        <v>394</v>
      </c>
      <c r="D36" s="121">
        <v>692074</v>
      </c>
      <c r="E36" s="33">
        <v>6.3734839844197868</v>
      </c>
      <c r="F36" s="33"/>
      <c r="G36" s="47" t="s">
        <v>430</v>
      </c>
      <c r="H36" s="6">
        <v>58313</v>
      </c>
      <c r="I36" s="33">
        <v>7.3222168760536857</v>
      </c>
      <c r="J36" s="33"/>
      <c r="K36" s="47" t="s">
        <v>431</v>
      </c>
      <c r="L36" s="121">
        <v>39081</v>
      </c>
      <c r="M36" s="33">
        <v>6.8128688103062052</v>
      </c>
      <c r="N36" s="33"/>
      <c r="O36" s="47" t="s">
        <v>432</v>
      </c>
      <c r="P36" s="121">
        <v>60416</v>
      </c>
      <c r="Q36" s="33">
        <v>18.820362974823528</v>
      </c>
      <c r="R36" s="33"/>
      <c r="S36" s="47" t="s">
        <v>431</v>
      </c>
      <c r="T36" s="121">
        <v>849884</v>
      </c>
      <c r="U36" s="33">
        <v>6.7569846346663605</v>
      </c>
    </row>
    <row r="37" spans="1:21" x14ac:dyDescent="0.25">
      <c r="A37" s="155" t="s">
        <v>327</v>
      </c>
      <c r="B37" s="155" t="s">
        <v>356</v>
      </c>
      <c r="C37" s="47" t="s">
        <v>433</v>
      </c>
      <c r="D37" s="121">
        <v>633591</v>
      </c>
      <c r="E37" s="33">
        <v>5.8348992899206111</v>
      </c>
      <c r="F37" s="33"/>
      <c r="G37" s="47" t="s">
        <v>434</v>
      </c>
      <c r="H37" s="6">
        <v>63677</v>
      </c>
      <c r="I37" s="33">
        <v>7.9550163209317333</v>
      </c>
      <c r="J37" s="33"/>
      <c r="K37" s="47" t="s">
        <v>435</v>
      </c>
      <c r="L37" s="121">
        <v>33733</v>
      </c>
      <c r="M37" s="33">
        <v>5.8805686542836471</v>
      </c>
      <c r="N37" s="33"/>
      <c r="O37" s="47" t="s">
        <v>436</v>
      </c>
      <c r="P37" s="121">
        <v>20306</v>
      </c>
      <c r="Q37" s="33">
        <v>6.3255808157899658</v>
      </c>
      <c r="R37" s="33"/>
      <c r="S37" s="47" t="s">
        <v>437</v>
      </c>
      <c r="T37" s="121">
        <v>751307</v>
      </c>
      <c r="U37" s="33">
        <v>5.9732502964137222</v>
      </c>
    </row>
    <row r="38" spans="1:21" x14ac:dyDescent="0.25">
      <c r="A38" s="155" t="s">
        <v>357</v>
      </c>
      <c r="B38" s="155" t="s">
        <v>358</v>
      </c>
      <c r="C38" s="47" t="s">
        <v>438</v>
      </c>
      <c r="D38" s="121">
        <v>5445392</v>
      </c>
      <c r="E38" s="33">
        <v>50.147988077702145</v>
      </c>
      <c r="F38" s="33"/>
      <c r="G38" s="47" t="s">
        <v>167</v>
      </c>
      <c r="H38" s="6">
        <v>321644</v>
      </c>
      <c r="I38" s="33">
        <v>39.363935131872388</v>
      </c>
      <c r="J38" s="33"/>
      <c r="K38" s="47" t="s">
        <v>439</v>
      </c>
      <c r="L38" s="121">
        <v>307272</v>
      </c>
      <c r="M38" s="33">
        <v>53.565769173777753</v>
      </c>
      <c r="N38" s="33"/>
      <c r="O38" s="47" t="s">
        <v>440</v>
      </c>
      <c r="P38" s="121">
        <v>103955</v>
      </c>
      <c r="Q38" s="33">
        <v>32.383322845732586</v>
      </c>
      <c r="R38" s="33"/>
      <c r="S38" s="47" t="s">
        <v>441</v>
      </c>
      <c r="T38" s="6">
        <v>6178263</v>
      </c>
      <c r="U38" s="33">
        <v>49.120148349572048</v>
      </c>
    </row>
    <row r="39" spans="1:21" x14ac:dyDescent="0.25">
      <c r="D39" s="47"/>
      <c r="E39" s="33">
        <v>99.574661479401897</v>
      </c>
      <c r="F39" s="33"/>
      <c r="H39" s="59"/>
      <c r="I39" s="33">
        <v>100</v>
      </c>
      <c r="J39" s="33"/>
      <c r="L39" s="33"/>
      <c r="M39" s="33">
        <v>99.588414235533065</v>
      </c>
      <c r="N39" s="33"/>
      <c r="P39" s="33"/>
      <c r="Q39" s="33">
        <v>99.999999999999972</v>
      </c>
      <c r="R39" s="33"/>
      <c r="T39" s="33"/>
      <c r="U39" s="33">
        <v>100</v>
      </c>
    </row>
    <row r="40" spans="1:21" s="47" customFormat="1" x14ac:dyDescent="0.25">
      <c r="A40" s="155"/>
      <c r="B40" s="155"/>
      <c r="C40"/>
      <c r="D40"/>
      <c r="E40" s="33"/>
      <c r="G40"/>
      <c r="I40" s="6"/>
      <c r="J40" s="6"/>
      <c r="K40" s="6"/>
      <c r="L40" s="6"/>
      <c r="O40"/>
      <c r="P40"/>
      <c r="Q40"/>
      <c r="S40"/>
      <c r="T40"/>
      <c r="U40"/>
    </row>
    <row r="41" spans="1:21" s="47" customFormat="1" x14ac:dyDescent="0.25">
      <c r="A41" s="155"/>
      <c r="B41" s="155"/>
      <c r="C41" s="47" t="s">
        <v>180</v>
      </c>
      <c r="D41" s="56">
        <v>607701</v>
      </c>
      <c r="E41" s="33">
        <v>5.5964717513096707</v>
      </c>
      <c r="F41" s="56"/>
      <c r="G41" s="47" t="s">
        <v>180</v>
      </c>
      <c r="H41" s="56">
        <v>69179</v>
      </c>
      <c r="I41" s="74">
        <v>8.6382813978485302</v>
      </c>
      <c r="J41" s="56"/>
      <c r="K41" s="47" t="s">
        <v>180</v>
      </c>
      <c r="L41" s="56">
        <v>33884</v>
      </c>
      <c r="M41" s="74">
        <v>5.9068920132139775</v>
      </c>
      <c r="N41" s="56"/>
      <c r="O41" s="47" t="s">
        <v>180</v>
      </c>
      <c r="P41" s="56">
        <v>17765</v>
      </c>
      <c r="Q41" s="74">
        <v>5.5340265533590429</v>
      </c>
      <c r="R41" s="56"/>
      <c r="S41" s="47" t="s">
        <v>180</v>
      </c>
      <c r="T41">
        <v>6072265</v>
      </c>
      <c r="U41" s="74">
        <v>5.7921542927138869</v>
      </c>
    </row>
    <row r="42" spans="1:21" s="47" customFormat="1" x14ac:dyDescent="0.25">
      <c r="A42" s="155"/>
      <c r="B42" s="155"/>
      <c r="C42"/>
      <c r="D42"/>
      <c r="E42" s="75"/>
      <c r="G42"/>
      <c r="H42"/>
      <c r="I42" s="75"/>
      <c r="K42"/>
      <c r="L42"/>
      <c r="M42" s="75"/>
      <c r="O42"/>
      <c r="P42"/>
      <c r="Q42" s="75"/>
      <c r="S42"/>
      <c r="T42"/>
      <c r="U42" s="75"/>
    </row>
    <row r="43" spans="1:21" s="47" customFormat="1" x14ac:dyDescent="0.25">
      <c r="A43" s="155"/>
      <c r="B43" s="155"/>
      <c r="C43"/>
      <c r="D43"/>
      <c r="E43"/>
      <c r="G43"/>
      <c r="H43"/>
      <c r="I43"/>
      <c r="K43"/>
      <c r="L43"/>
      <c r="M43"/>
      <c r="O43"/>
      <c r="P43"/>
      <c r="Q43"/>
      <c r="S43"/>
      <c r="T43"/>
      <c r="U43"/>
    </row>
    <row r="44" spans="1:21" s="47" customFormat="1" x14ac:dyDescent="0.25">
      <c r="A44" s="155"/>
      <c r="B44" s="155"/>
      <c r="C44"/>
      <c r="D44"/>
      <c r="E44"/>
      <c r="G44"/>
      <c r="H44"/>
      <c r="I44"/>
      <c r="K44"/>
      <c r="L44"/>
      <c r="M44"/>
      <c r="O44"/>
      <c r="P44"/>
      <c r="Q44"/>
      <c r="S44"/>
    </row>
    <row r="45" spans="1:21" s="47" customFormat="1" x14ac:dyDescent="0.25">
      <c r="A45" s="155"/>
      <c r="B45" s="155"/>
      <c r="C45"/>
      <c r="D45" s="33"/>
      <c r="E45"/>
      <c r="G45"/>
      <c r="H45"/>
      <c r="I45"/>
      <c r="K45"/>
      <c r="L45"/>
      <c r="M45"/>
      <c r="O45"/>
      <c r="P45"/>
      <c r="Q45"/>
      <c r="S45"/>
      <c r="T45"/>
      <c r="U45"/>
    </row>
    <row r="46" spans="1:21" s="47" customFormat="1" x14ac:dyDescent="0.25">
      <c r="A46" s="155"/>
      <c r="B46" s="155"/>
      <c r="C46"/>
      <c r="D46" s="33"/>
      <c r="E46"/>
      <c r="G46"/>
      <c r="H46"/>
      <c r="I46"/>
      <c r="K46"/>
      <c r="L46"/>
      <c r="M46"/>
      <c r="O46"/>
      <c r="P46"/>
      <c r="Q46"/>
      <c r="S46"/>
      <c r="T46"/>
      <c r="U46"/>
    </row>
    <row r="47" spans="1:21" s="47" customFormat="1" x14ac:dyDescent="0.25">
      <c r="A47" s="155"/>
      <c r="B47" s="155"/>
      <c r="C47"/>
      <c r="D47" s="33"/>
      <c r="E47"/>
      <c r="G47"/>
      <c r="H47"/>
      <c r="I47"/>
      <c r="K47"/>
      <c r="L47"/>
      <c r="M47"/>
      <c r="O47"/>
      <c r="P47"/>
      <c r="Q47"/>
      <c r="S47"/>
      <c r="T47"/>
      <c r="U47"/>
    </row>
    <row r="48" spans="1:21" x14ac:dyDescent="0.25">
      <c r="D48" s="11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8" spans="4:4" x14ac:dyDescent="0.25">
      <c r="D58" s="33"/>
    </row>
    <row r="59" spans="4:4" x14ac:dyDescent="0.25">
      <c r="D59" s="33"/>
    </row>
    <row r="60" spans="4:4" x14ac:dyDescent="0.25">
      <c r="D60" s="33"/>
    </row>
    <row r="61" spans="4:4" x14ac:dyDescent="0.25">
      <c r="D61" s="33"/>
    </row>
    <row r="62" spans="4:4" x14ac:dyDescent="0.25">
      <c r="D62" s="33"/>
    </row>
    <row r="63" spans="4:4" x14ac:dyDescent="0.25">
      <c r="D63" s="33"/>
    </row>
    <row r="64" spans="4:4" x14ac:dyDescent="0.25">
      <c r="D64" s="33"/>
    </row>
    <row r="65" spans="4:4" x14ac:dyDescent="0.25">
      <c r="D65" s="33"/>
    </row>
    <row r="66" spans="4:4" x14ac:dyDescent="0.25">
      <c r="D66" s="33"/>
    </row>
    <row r="67" spans="4:4" x14ac:dyDescent="0.25">
      <c r="D67" s="33"/>
    </row>
    <row r="68" spans="4:4" x14ac:dyDescent="0.25">
      <c r="D68" s="33"/>
    </row>
  </sheetData>
  <mergeCells count="25">
    <mergeCell ref="P22:Q22"/>
    <mergeCell ref="T22:U22"/>
    <mergeCell ref="D24:E24"/>
    <mergeCell ref="H25:I25"/>
    <mergeCell ref="L25:M25"/>
    <mergeCell ref="P25:Q25"/>
    <mergeCell ref="T25:U25"/>
    <mergeCell ref="D22:E22"/>
    <mergeCell ref="H22:I22"/>
    <mergeCell ref="L22:M22"/>
    <mergeCell ref="T1:U1"/>
    <mergeCell ref="D2:E2"/>
    <mergeCell ref="D4:E4"/>
    <mergeCell ref="T4:U4"/>
    <mergeCell ref="P4:Q4"/>
    <mergeCell ref="T2:U2"/>
    <mergeCell ref="P2:Q2"/>
    <mergeCell ref="D1:E1"/>
    <mergeCell ref="H1:I1"/>
    <mergeCell ref="L1:M1"/>
    <mergeCell ref="L4:M4"/>
    <mergeCell ref="H4:I4"/>
    <mergeCell ref="H2:I2"/>
    <mergeCell ref="L2:M2"/>
    <mergeCell ref="P1:Q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99"/>
  </sheetPr>
  <dimension ref="A1:S71"/>
  <sheetViews>
    <sheetView zoomScale="80" zoomScaleNormal="80" workbookViewId="0">
      <selection activeCell="B8" sqref="B8"/>
    </sheetView>
  </sheetViews>
  <sheetFormatPr defaultColWidth="9.140625" defaultRowHeight="15" x14ac:dyDescent="0.25"/>
  <cols>
    <col min="1" max="1" width="47.42578125" style="47" bestFit="1" customWidth="1"/>
    <col min="2" max="3" width="11.5703125" style="47" bestFit="1" customWidth="1"/>
    <col min="4" max="4" width="11.5703125" style="47" customWidth="1"/>
    <col min="5" max="5" width="42.42578125" style="47" bestFit="1" customWidth="1"/>
    <col min="6" max="6" width="10.140625" style="47" customWidth="1"/>
    <col min="7" max="7" width="10.85546875" style="47" bestFit="1" customWidth="1"/>
    <col min="8" max="8" width="10.85546875" style="47" customWidth="1"/>
    <col min="9" max="9" width="42.42578125" style="47" bestFit="1" customWidth="1"/>
    <col min="10" max="10" width="11.28515625" style="47" bestFit="1" customWidth="1"/>
    <col min="11" max="12" width="10.5703125" style="47" customWidth="1"/>
    <col min="13" max="13" width="37.140625" style="47" bestFit="1" customWidth="1"/>
    <col min="14" max="14" width="11.5703125" style="47" bestFit="1" customWidth="1"/>
    <col min="15" max="16" width="11.85546875" style="47" customWidth="1"/>
    <col min="17" max="17" width="37.140625" style="47" bestFit="1" customWidth="1"/>
    <col min="18" max="18" width="10.28515625" style="47" customWidth="1"/>
    <col min="19" max="19" width="11" style="47" customWidth="1"/>
    <col min="20" max="21" width="9.5703125" style="47" bestFit="1" customWidth="1"/>
    <col min="22" max="16384" width="9.140625" style="47"/>
  </cols>
  <sheetData>
    <row r="1" spans="1:19" x14ac:dyDescent="0.25">
      <c r="B1" s="413" t="s">
        <v>11</v>
      </c>
      <c r="C1" s="413"/>
      <c r="D1" s="81"/>
      <c r="F1" s="413" t="s">
        <v>12</v>
      </c>
      <c r="G1" s="413"/>
      <c r="H1" s="81"/>
      <c r="I1" s="1"/>
      <c r="J1" s="413" t="s">
        <v>13</v>
      </c>
      <c r="K1" s="413"/>
      <c r="L1" s="81"/>
      <c r="M1" s="1"/>
      <c r="N1" s="413" t="s">
        <v>14</v>
      </c>
      <c r="O1" s="413"/>
      <c r="P1" s="81"/>
      <c r="Q1" s="1"/>
      <c r="R1" s="413" t="s">
        <v>15</v>
      </c>
      <c r="S1" s="413"/>
    </row>
    <row r="2" spans="1:19" x14ac:dyDescent="0.25">
      <c r="B2" s="413" t="s">
        <v>16</v>
      </c>
      <c r="C2" s="413"/>
      <c r="D2" s="81"/>
      <c r="F2" s="413" t="s">
        <v>16</v>
      </c>
      <c r="G2" s="413"/>
      <c r="H2" s="81"/>
      <c r="I2" s="81"/>
      <c r="J2" s="413" t="s">
        <v>16</v>
      </c>
      <c r="K2" s="413"/>
      <c r="L2" s="81"/>
      <c r="M2" s="81"/>
      <c r="N2" s="413" t="s">
        <v>16</v>
      </c>
      <c r="O2" s="413"/>
      <c r="P2" s="81"/>
      <c r="Q2" s="81"/>
      <c r="R2" s="413" t="s">
        <v>16</v>
      </c>
      <c r="S2" s="413"/>
    </row>
    <row r="3" spans="1:19" x14ac:dyDescent="0.25">
      <c r="B3" s="80"/>
      <c r="D3" s="80"/>
      <c r="J3" s="6"/>
      <c r="M3" s="80"/>
      <c r="N3" s="80"/>
    </row>
    <row r="4" spans="1:19" x14ac:dyDescent="0.25">
      <c r="B4" s="414" t="s">
        <v>74</v>
      </c>
      <c r="C4" s="414"/>
      <c r="D4" s="82"/>
      <c r="E4" s="80"/>
      <c r="F4" s="414" t="s">
        <v>76</v>
      </c>
      <c r="G4" s="414"/>
      <c r="H4" s="82"/>
      <c r="I4" s="80"/>
      <c r="J4" s="414" t="s">
        <v>78</v>
      </c>
      <c r="K4" s="414"/>
      <c r="L4" s="82"/>
      <c r="M4" s="80"/>
      <c r="N4" s="414" t="s">
        <v>80</v>
      </c>
      <c r="O4" s="414"/>
      <c r="P4" s="82"/>
      <c r="Q4" s="80"/>
      <c r="R4" s="414" t="s">
        <v>72</v>
      </c>
      <c r="S4" s="414"/>
    </row>
    <row r="5" spans="1:19" x14ac:dyDescent="0.25">
      <c r="B5" s="80"/>
      <c r="D5" s="80"/>
      <c r="J5" s="6"/>
      <c r="M5" s="80"/>
      <c r="N5" s="80"/>
    </row>
    <row r="6" spans="1:19" x14ac:dyDescent="0.25">
      <c r="A6" s="47" t="s">
        <v>18</v>
      </c>
      <c r="B6" s="6">
        <v>8359373</v>
      </c>
      <c r="D6" s="6"/>
      <c r="E6" s="47" t="s">
        <v>18</v>
      </c>
      <c r="F6" s="6">
        <v>739771</v>
      </c>
      <c r="G6" s="6"/>
      <c r="H6" s="6"/>
      <c r="I6" s="47" t="s">
        <v>18</v>
      </c>
      <c r="J6" s="6">
        <v>428886</v>
      </c>
      <c r="K6" s="80"/>
      <c r="L6" s="80"/>
      <c r="M6" s="47" t="s">
        <v>18</v>
      </c>
      <c r="N6" s="6">
        <v>314279</v>
      </c>
      <c r="O6" s="80"/>
      <c r="P6" s="80"/>
      <c r="Q6" s="47" t="s">
        <v>18</v>
      </c>
      <c r="R6" s="6">
        <v>9842309</v>
      </c>
      <c r="S6" s="80"/>
    </row>
    <row r="7" spans="1:19" x14ac:dyDescent="0.25">
      <c r="B7" s="6"/>
      <c r="D7" s="6"/>
      <c r="F7" s="6"/>
      <c r="G7" s="6"/>
      <c r="H7" s="6"/>
      <c r="J7" s="6"/>
      <c r="K7" s="80"/>
      <c r="L7" s="80"/>
      <c r="N7" s="6"/>
      <c r="O7" s="80"/>
      <c r="P7" s="80"/>
      <c r="R7" s="6"/>
      <c r="S7" s="80"/>
    </row>
    <row r="8" spans="1:19" x14ac:dyDescent="0.25">
      <c r="A8" s="47" t="s">
        <v>186</v>
      </c>
      <c r="B8" s="6">
        <v>260052</v>
      </c>
      <c r="C8" s="33">
        <f>B8/B6*100</f>
        <v>3.1109031741973951</v>
      </c>
      <c r="D8" s="6"/>
      <c r="E8" s="47" t="s">
        <v>195</v>
      </c>
      <c r="F8" s="6">
        <v>31625</v>
      </c>
      <c r="G8" s="33">
        <f>F8/F6*100</f>
        <v>4.2749715790427034</v>
      </c>
      <c r="H8" s="6"/>
      <c r="I8" s="47" t="s">
        <v>211</v>
      </c>
      <c r="J8" s="6">
        <v>15129</v>
      </c>
      <c r="K8" s="33">
        <f>J8/J6*100</f>
        <v>3.5275108070676122</v>
      </c>
      <c r="L8" s="80"/>
      <c r="M8" s="47" t="s">
        <v>145</v>
      </c>
      <c r="N8" s="6">
        <v>10418</v>
      </c>
      <c r="O8" s="33">
        <f>N8/N6*100</f>
        <v>3.3148889999013615</v>
      </c>
      <c r="P8" s="80"/>
      <c r="Q8" s="47" t="s">
        <v>238</v>
      </c>
      <c r="R8" s="6">
        <v>317224</v>
      </c>
      <c r="S8" s="33">
        <f>R8/R6*100</f>
        <v>3.22306483163656</v>
      </c>
    </row>
    <row r="9" spans="1:19" x14ac:dyDescent="0.25">
      <c r="A9" s="47" t="s">
        <v>146</v>
      </c>
      <c r="B9" s="6">
        <v>98597</v>
      </c>
      <c r="C9" s="33">
        <f>B9/B6*100</f>
        <v>1.1794784130340876</v>
      </c>
      <c r="D9" s="6"/>
      <c r="E9" s="47" t="s">
        <v>196</v>
      </c>
      <c r="F9" s="6">
        <v>13025</v>
      </c>
      <c r="G9" s="33">
        <f>F9/F6*100</f>
        <v>1.7606799942144258</v>
      </c>
      <c r="H9" s="6"/>
      <c r="I9" s="47" t="s">
        <v>212</v>
      </c>
      <c r="J9" s="6">
        <v>6009</v>
      </c>
      <c r="K9" s="33">
        <f>J9/J6*100</f>
        <v>1.4010716134357382</v>
      </c>
      <c r="L9" s="80"/>
      <c r="M9" s="47" t="s">
        <v>222</v>
      </c>
      <c r="N9" s="6">
        <v>1242</v>
      </c>
      <c r="O9" s="33">
        <f>N9/N6*100</f>
        <v>0.39519026088284609</v>
      </c>
      <c r="P9" s="80"/>
      <c r="Q9" s="47" t="s">
        <v>146</v>
      </c>
      <c r="R9" s="6">
        <v>118873</v>
      </c>
      <c r="S9" s="33">
        <f>R9/R6*100</f>
        <v>1.2077755331599527</v>
      </c>
    </row>
    <row r="10" spans="1:19" x14ac:dyDescent="0.25">
      <c r="A10" s="47" t="s">
        <v>147</v>
      </c>
      <c r="B10" s="6">
        <v>445763</v>
      </c>
      <c r="C10" s="33">
        <f>B10/B6*100</f>
        <v>5.332493238428289</v>
      </c>
      <c r="D10" s="6"/>
      <c r="E10" s="47" t="s">
        <v>197</v>
      </c>
      <c r="F10" s="6">
        <v>43847</v>
      </c>
      <c r="G10" s="33">
        <f>F10/F6*100</f>
        <v>5.9271044688153491</v>
      </c>
      <c r="H10" s="6"/>
      <c r="I10" s="47" t="s">
        <v>213</v>
      </c>
      <c r="J10" s="6">
        <v>25724</v>
      </c>
      <c r="K10" s="33">
        <f>J10/J6*100</f>
        <v>5.9978642343186772</v>
      </c>
      <c r="L10" s="80"/>
      <c r="M10" s="47" t="s">
        <v>223</v>
      </c>
      <c r="N10" s="6">
        <v>14113</v>
      </c>
      <c r="O10" s="33">
        <f>N10/N6*100</f>
        <v>4.4905959354586207</v>
      </c>
      <c r="P10" s="80"/>
      <c r="Q10" s="47" t="s">
        <v>162</v>
      </c>
      <c r="R10" s="6">
        <v>529447</v>
      </c>
      <c r="S10" s="33">
        <f>R10/R6*100</f>
        <v>5.3792966670727367</v>
      </c>
    </row>
    <row r="11" spans="1:19" x14ac:dyDescent="0.25">
      <c r="A11" s="47" t="s">
        <v>163</v>
      </c>
      <c r="B11" s="6">
        <v>191862</v>
      </c>
      <c r="C11" s="33">
        <f>B11/B6*100</f>
        <v>2.2951721379103436</v>
      </c>
      <c r="D11" s="6"/>
      <c r="E11" s="47" t="s">
        <v>163</v>
      </c>
      <c r="F11" s="6">
        <v>16891</v>
      </c>
      <c r="G11" s="33">
        <f>F11/F6*100</f>
        <v>2.2832741483513144</v>
      </c>
      <c r="H11" s="6"/>
      <c r="I11" s="47" t="s">
        <v>155</v>
      </c>
      <c r="J11" s="6">
        <v>9399</v>
      </c>
      <c r="K11" s="33">
        <f>J11/J6*100</f>
        <v>2.1914914452791652</v>
      </c>
      <c r="L11" s="80"/>
      <c r="M11" s="47" t="s">
        <v>224</v>
      </c>
      <c r="N11" s="6">
        <v>4554</v>
      </c>
      <c r="O11" s="33">
        <f>N11/N6*100</f>
        <v>1.4490309565704358</v>
      </c>
      <c r="P11" s="80"/>
      <c r="Q11" s="47" t="s">
        <v>163</v>
      </c>
      <c r="R11" s="6">
        <v>222706</v>
      </c>
      <c r="S11" s="33">
        <f>R11/R6*100</f>
        <v>2.262741395337212</v>
      </c>
    </row>
    <row r="12" spans="1:19" x14ac:dyDescent="0.25">
      <c r="A12" s="47" t="s">
        <v>157</v>
      </c>
      <c r="B12" s="6">
        <v>726653</v>
      </c>
      <c r="C12" s="33">
        <f>B12/B6*100</f>
        <v>8.6926734816115996</v>
      </c>
      <c r="D12" s="6"/>
      <c r="E12" s="47" t="s">
        <v>198</v>
      </c>
      <c r="F12" s="6">
        <v>70626</v>
      </c>
      <c r="G12" s="33">
        <f>F12/F6*100</f>
        <v>9.5470084661334393</v>
      </c>
      <c r="H12" s="6"/>
      <c r="I12" s="47" t="s">
        <v>214</v>
      </c>
      <c r="J12" s="6">
        <v>45147</v>
      </c>
      <c r="K12" s="33">
        <f>J12/J6*100</f>
        <v>10.526573495054629</v>
      </c>
      <c r="L12" s="80"/>
      <c r="M12" s="47" t="s">
        <v>148</v>
      </c>
      <c r="N12" s="6">
        <v>25490</v>
      </c>
      <c r="O12" s="33">
        <f>N12/N6*100</f>
        <v>8.1106278179579281</v>
      </c>
      <c r="P12" s="80"/>
      <c r="Q12" s="47" t="s">
        <v>239</v>
      </c>
      <c r="R12" s="6">
        <v>867916</v>
      </c>
      <c r="S12" s="33">
        <f>R12/R6*100</f>
        <v>8.8182153191898376</v>
      </c>
    </row>
    <row r="13" spans="1:19" x14ac:dyDescent="0.25">
      <c r="A13" s="47" t="s">
        <v>149</v>
      </c>
      <c r="B13" s="6">
        <v>981108</v>
      </c>
      <c r="C13" s="33">
        <f>B13/B6*100</f>
        <v>11.736621873434766</v>
      </c>
      <c r="D13" s="6"/>
      <c r="E13" s="47" t="s">
        <v>199</v>
      </c>
      <c r="F13" s="6">
        <v>97292</v>
      </c>
      <c r="G13" s="33">
        <f>F13/F6*100</f>
        <v>13.151637466188863</v>
      </c>
      <c r="H13" s="6"/>
      <c r="I13" s="47" t="s">
        <v>215</v>
      </c>
      <c r="J13" s="6">
        <v>37871</v>
      </c>
      <c r="K13" s="33">
        <f>J13/J6*100</f>
        <v>8.830085383994815</v>
      </c>
      <c r="L13" s="80"/>
      <c r="M13" s="47" t="s">
        <v>225</v>
      </c>
      <c r="N13" s="6">
        <v>34327</v>
      </c>
      <c r="O13" s="33">
        <f>N13/N6*100</f>
        <v>10.922460616204074</v>
      </c>
      <c r="P13" s="80"/>
      <c r="Q13" s="47" t="s">
        <v>149</v>
      </c>
      <c r="R13" s="6">
        <v>1150598</v>
      </c>
      <c r="S13" s="33">
        <f>R13/R6*100</f>
        <v>11.690325918440479</v>
      </c>
    </row>
    <row r="14" spans="1:19" x14ac:dyDescent="0.25">
      <c r="A14" s="47" t="s">
        <v>187</v>
      </c>
      <c r="B14" s="6">
        <v>1091420</v>
      </c>
      <c r="C14" s="33">
        <f>B14/B6*100</f>
        <v>13.056242376072943</v>
      </c>
      <c r="D14" s="6"/>
      <c r="E14" s="47" t="s">
        <v>158</v>
      </c>
      <c r="F14" s="6">
        <v>92466</v>
      </c>
      <c r="G14" s="33">
        <f>F14/F6*100</f>
        <v>12.499273423802771</v>
      </c>
      <c r="H14" s="6"/>
      <c r="I14" s="47" t="s">
        <v>216</v>
      </c>
      <c r="J14" s="6">
        <v>53131</v>
      </c>
      <c r="K14" s="33">
        <f>J14/J6*100</f>
        <v>12.388140438251655</v>
      </c>
      <c r="L14" s="80"/>
      <c r="M14" s="47" t="s">
        <v>226</v>
      </c>
      <c r="N14" s="6">
        <v>39870</v>
      </c>
      <c r="O14" s="33">
        <f>N14/N6*100</f>
        <v>12.686180113847886</v>
      </c>
      <c r="P14" s="80"/>
      <c r="Q14" s="47" t="s">
        <v>150</v>
      </c>
      <c r="R14" s="6">
        <v>1276887</v>
      </c>
      <c r="S14" s="33">
        <f>R14/R6*100</f>
        <v>12.973449624473282</v>
      </c>
    </row>
    <row r="15" spans="1:19" x14ac:dyDescent="0.25">
      <c r="A15" s="47" t="s">
        <v>151</v>
      </c>
      <c r="B15" s="6">
        <v>489533</v>
      </c>
      <c r="C15" s="33">
        <f>B15/B6*100</f>
        <v>5.8560971020194934</v>
      </c>
      <c r="D15" s="6"/>
      <c r="E15" s="47" t="s">
        <v>200</v>
      </c>
      <c r="F15" s="6">
        <v>41839</v>
      </c>
      <c r="G15" s="33">
        <f>F15/F6*100</f>
        <v>5.6556691192274373</v>
      </c>
      <c r="H15" s="6"/>
      <c r="I15" s="47" t="s">
        <v>164</v>
      </c>
      <c r="J15" s="6">
        <v>27780</v>
      </c>
      <c r="K15" s="33">
        <f>J15/J6*100</f>
        <v>6.4772457016549847</v>
      </c>
      <c r="L15" s="80"/>
      <c r="M15" s="47" t="s">
        <v>227</v>
      </c>
      <c r="N15" s="6">
        <v>71038</v>
      </c>
      <c r="O15" s="33">
        <f>N15/N6*100</f>
        <v>22.603482892589071</v>
      </c>
      <c r="P15" s="80"/>
      <c r="Q15" s="47" t="s">
        <v>240</v>
      </c>
      <c r="R15" s="6">
        <v>630190</v>
      </c>
      <c r="S15" s="33">
        <f>R15/R6*100</f>
        <v>6.4028674572196422</v>
      </c>
    </row>
    <row r="16" spans="1:19" x14ac:dyDescent="0.25">
      <c r="A16" s="47" t="s">
        <v>188</v>
      </c>
      <c r="B16" s="6">
        <v>601354</v>
      </c>
      <c r="C16" s="33">
        <f>B16/B6*100</f>
        <v>7.1937691977616032</v>
      </c>
      <c r="D16" s="6"/>
      <c r="E16" s="47" t="s">
        <v>201</v>
      </c>
      <c r="F16" s="6">
        <v>60742</v>
      </c>
      <c r="G16" s="33">
        <f>F16/F6*100</f>
        <v>8.2109193250343679</v>
      </c>
      <c r="H16" s="6"/>
      <c r="I16" s="47" t="s">
        <v>209</v>
      </c>
      <c r="J16" s="6">
        <v>33061</v>
      </c>
      <c r="K16" s="33">
        <f>J16/J6*100</f>
        <v>7.7085752391078284</v>
      </c>
      <c r="L16" s="80"/>
      <c r="M16" s="47" t="s">
        <v>228</v>
      </c>
      <c r="N16" s="6">
        <v>20819</v>
      </c>
      <c r="O16" s="33">
        <f>N16/N6*100</f>
        <v>6.6243687933333115</v>
      </c>
      <c r="P16" s="80"/>
      <c r="Q16" s="47" t="s">
        <v>241</v>
      </c>
      <c r="R16" s="6">
        <v>715976</v>
      </c>
      <c r="S16" s="33">
        <f>R16/R6*100</f>
        <v>7.2744718744351555</v>
      </c>
    </row>
    <row r="17" spans="1:19" x14ac:dyDescent="0.25">
      <c r="A17" s="47" t="s">
        <v>168</v>
      </c>
      <c r="B17" s="6">
        <v>3429726</v>
      </c>
      <c r="C17" s="33">
        <f>B17/B6*100</f>
        <v>41.028507760091578</v>
      </c>
      <c r="D17" s="6"/>
      <c r="E17" s="47" t="s">
        <v>202</v>
      </c>
      <c r="F17" s="6">
        <v>266842</v>
      </c>
      <c r="G17" s="33">
        <f>F17/F6*100</f>
        <v>36.070892208534808</v>
      </c>
      <c r="H17" s="6"/>
      <c r="I17" s="47" t="s">
        <v>217</v>
      </c>
      <c r="J17" s="6">
        <v>172992</v>
      </c>
      <c r="K17" s="33">
        <f>J17/J6*100</f>
        <v>40.335193967627767</v>
      </c>
      <c r="L17" s="80"/>
      <c r="M17" s="47" t="s">
        <v>229</v>
      </c>
      <c r="N17" s="6">
        <v>91112</v>
      </c>
      <c r="O17" s="33">
        <f>N17/N6*100</f>
        <v>28.990801167115844</v>
      </c>
      <c r="P17" s="80"/>
      <c r="Q17" s="47" t="s">
        <v>242</v>
      </c>
      <c r="R17" s="6">
        <v>3960672</v>
      </c>
      <c r="S17" s="33">
        <f>R17/R6*100</f>
        <v>40.241288908933868</v>
      </c>
    </row>
    <row r="18" spans="1:19" x14ac:dyDescent="0.25">
      <c r="C18" s="33">
        <f>SUM(C8:C17)</f>
        <v>99.4819587545621</v>
      </c>
      <c r="F18" s="6"/>
      <c r="G18" s="33">
        <f>SUM(G8:G17)</f>
        <v>99.381430199345473</v>
      </c>
      <c r="H18" s="6"/>
      <c r="J18" s="80"/>
      <c r="K18" s="33">
        <f>SUM(K8:K17)</f>
        <v>99.383752325792869</v>
      </c>
      <c r="L18" s="80"/>
      <c r="N18" s="80"/>
      <c r="O18" s="33">
        <f>SUM(O8:O17)</f>
        <v>99.587627553861381</v>
      </c>
      <c r="P18" s="80"/>
      <c r="R18" s="80"/>
      <c r="S18" s="33">
        <f>SUM(S8:S17)</f>
        <v>99.473497529898737</v>
      </c>
    </row>
    <row r="19" spans="1:19" x14ac:dyDescent="0.25">
      <c r="C19" s="33"/>
      <c r="F19" s="6"/>
      <c r="G19" s="33"/>
      <c r="H19" s="6"/>
      <c r="J19" s="80"/>
      <c r="K19" s="33"/>
      <c r="L19" s="80"/>
      <c r="N19" s="80"/>
      <c r="O19" s="33"/>
      <c r="P19" s="80"/>
      <c r="R19" s="80"/>
      <c r="S19" s="33"/>
    </row>
    <row r="20" spans="1:19" x14ac:dyDescent="0.25">
      <c r="A20" s="47" t="s">
        <v>180</v>
      </c>
      <c r="B20" s="56">
        <v>804412</v>
      </c>
      <c r="C20" s="74">
        <f>C8+C9+C10</f>
        <v>9.6228748256597711</v>
      </c>
      <c r="D20" s="56"/>
      <c r="E20" s="47" t="s">
        <v>180</v>
      </c>
      <c r="F20" s="56">
        <v>88497</v>
      </c>
      <c r="G20" s="74">
        <f>G8+G9+G10</f>
        <v>11.962756042072478</v>
      </c>
      <c r="H20" s="56"/>
      <c r="I20" s="47" t="s">
        <v>180</v>
      </c>
      <c r="J20" s="56">
        <v>46862</v>
      </c>
      <c r="K20" s="74">
        <f>K8+K9+K10</f>
        <v>10.926446654822026</v>
      </c>
      <c r="L20" s="56"/>
      <c r="M20" s="47" t="s">
        <v>180</v>
      </c>
      <c r="N20" s="56">
        <v>25773</v>
      </c>
      <c r="O20" s="74">
        <f>O8+O9+O10</f>
        <v>8.2006751962428286</v>
      </c>
      <c r="P20" s="56"/>
      <c r="Q20" s="47" t="s">
        <v>180</v>
      </c>
      <c r="R20" s="56">
        <f>R8+R9+R10</f>
        <v>965544</v>
      </c>
      <c r="S20" s="74">
        <f>S8+S9+S10</f>
        <v>9.8101370318692496</v>
      </c>
    </row>
    <row r="21" spans="1:19" x14ac:dyDescent="0.25">
      <c r="C21" s="75"/>
      <c r="F21" s="6"/>
      <c r="G21" s="75"/>
      <c r="H21" s="6"/>
      <c r="J21" s="80"/>
      <c r="K21" s="75"/>
      <c r="L21" s="80"/>
      <c r="N21" s="80"/>
      <c r="O21" s="80"/>
      <c r="P21" s="80"/>
      <c r="R21" s="80"/>
      <c r="S21" s="75"/>
    </row>
    <row r="22" spans="1:19" x14ac:dyDescent="0.25">
      <c r="B22" s="413" t="s">
        <v>17</v>
      </c>
      <c r="C22" s="413"/>
      <c r="F22" s="413" t="s">
        <v>17</v>
      </c>
      <c r="G22" s="413"/>
      <c r="H22" s="6"/>
      <c r="J22" s="413" t="s">
        <v>17</v>
      </c>
      <c r="K22" s="413"/>
      <c r="L22" s="80"/>
      <c r="N22" s="413" t="s">
        <v>17</v>
      </c>
      <c r="O22" s="413"/>
      <c r="P22" s="80"/>
      <c r="R22" s="413" t="s">
        <v>17</v>
      </c>
      <c r="S22" s="413"/>
    </row>
    <row r="23" spans="1:19" x14ac:dyDescent="0.25">
      <c r="B23" s="81"/>
      <c r="C23" s="81"/>
      <c r="F23" s="81"/>
      <c r="G23" s="81"/>
      <c r="H23" s="6"/>
      <c r="J23" s="81"/>
      <c r="K23" s="81"/>
      <c r="L23" s="80"/>
      <c r="N23" s="81"/>
      <c r="O23" s="81"/>
      <c r="P23" s="80"/>
      <c r="R23" s="81"/>
      <c r="S23" s="81"/>
    </row>
    <row r="24" spans="1:19" x14ac:dyDescent="0.25">
      <c r="B24" s="414" t="s">
        <v>75</v>
      </c>
      <c r="C24" s="414"/>
      <c r="F24" s="81"/>
      <c r="G24" s="81"/>
      <c r="H24" s="6"/>
      <c r="J24" s="81"/>
      <c r="K24" s="81"/>
      <c r="L24" s="80"/>
      <c r="N24" s="81"/>
      <c r="O24" s="81"/>
      <c r="P24" s="80"/>
      <c r="R24" s="81"/>
      <c r="S24" s="81"/>
    </row>
    <row r="25" spans="1:19" x14ac:dyDescent="0.25">
      <c r="B25" s="81"/>
      <c r="C25" s="81"/>
      <c r="F25" s="414" t="s">
        <v>77</v>
      </c>
      <c r="G25" s="414"/>
      <c r="H25" s="6"/>
      <c r="J25" s="414" t="s">
        <v>79</v>
      </c>
      <c r="K25" s="414"/>
      <c r="L25" s="80"/>
      <c r="N25" s="414" t="s">
        <v>81</v>
      </c>
      <c r="O25" s="414"/>
      <c r="P25" s="80"/>
      <c r="R25" s="414" t="s">
        <v>73</v>
      </c>
      <c r="S25" s="414"/>
    </row>
    <row r="26" spans="1:19" x14ac:dyDescent="0.25">
      <c r="B26" s="81"/>
      <c r="C26" s="81"/>
      <c r="F26" s="82"/>
      <c r="G26" s="82"/>
      <c r="H26" s="6"/>
      <c r="J26" s="82"/>
      <c r="K26" s="82"/>
      <c r="L26" s="80"/>
      <c r="N26" s="82"/>
      <c r="O26" s="82"/>
      <c r="P26" s="80"/>
      <c r="R26" s="82"/>
      <c r="S26" s="82"/>
    </row>
    <row r="27" spans="1:19" x14ac:dyDescent="0.25">
      <c r="A27" s="47" t="s">
        <v>18</v>
      </c>
      <c r="B27" s="6">
        <v>10370257</v>
      </c>
      <c r="C27" s="33"/>
      <c r="E27" s="47" t="s">
        <v>18</v>
      </c>
      <c r="F27" s="6">
        <v>824565</v>
      </c>
      <c r="G27" s="6"/>
      <c r="H27" s="6"/>
      <c r="I27" s="47" t="s">
        <v>18</v>
      </c>
      <c r="J27" s="6">
        <v>540120</v>
      </c>
      <c r="K27" s="80"/>
      <c r="L27" s="80"/>
      <c r="M27" s="47" t="s">
        <v>18</v>
      </c>
      <c r="N27" s="6">
        <v>306185</v>
      </c>
      <c r="O27" s="80"/>
      <c r="P27" s="80"/>
      <c r="Q27" s="47" t="s">
        <v>18</v>
      </c>
      <c r="R27" s="6">
        <v>12041127</v>
      </c>
      <c r="S27" s="80"/>
    </row>
    <row r="28" spans="1:19" x14ac:dyDescent="0.25">
      <c r="B28" s="6"/>
      <c r="C28" s="33"/>
      <c r="F28" s="6"/>
      <c r="G28" s="6"/>
      <c r="H28" s="6"/>
      <c r="J28" s="6"/>
      <c r="K28" s="80"/>
      <c r="L28" s="80"/>
      <c r="N28" s="6"/>
      <c r="O28" s="80"/>
      <c r="P28" s="80"/>
      <c r="R28" s="6"/>
      <c r="S28" s="80"/>
    </row>
    <row r="29" spans="1:19" x14ac:dyDescent="0.25">
      <c r="A29" s="47" t="s">
        <v>189</v>
      </c>
      <c r="B29" s="6">
        <v>133479</v>
      </c>
      <c r="C29" s="33">
        <f>B29/B27*100</f>
        <v>1.2871329996932575</v>
      </c>
      <c r="D29" s="33"/>
      <c r="E29" s="47" t="s">
        <v>203</v>
      </c>
      <c r="F29" s="6">
        <v>16711</v>
      </c>
      <c r="G29" s="33">
        <f>F29/F27*100</f>
        <v>2.0266443518703801</v>
      </c>
      <c r="H29" s="33"/>
      <c r="I29" s="47" t="s">
        <v>152</v>
      </c>
      <c r="J29" s="6">
        <v>7703</v>
      </c>
      <c r="K29" s="33">
        <f>J29/J27*100</f>
        <v>1.4261645560245872</v>
      </c>
      <c r="L29" s="33"/>
      <c r="M29" s="47" t="s">
        <v>230</v>
      </c>
      <c r="N29" s="6">
        <v>4596</v>
      </c>
      <c r="O29" s="33">
        <f>N29/N27*100</f>
        <v>1.5010532847788103</v>
      </c>
      <c r="P29" s="33"/>
      <c r="Q29" s="47" t="s">
        <v>189</v>
      </c>
      <c r="R29" s="6">
        <v>162489</v>
      </c>
      <c r="S29" s="33">
        <f>R29/R27*100</f>
        <v>1.3494500971545271</v>
      </c>
    </row>
    <row r="30" spans="1:19" x14ac:dyDescent="0.25">
      <c r="A30" s="47" t="s">
        <v>153</v>
      </c>
      <c r="B30" s="6">
        <v>99196</v>
      </c>
      <c r="C30" s="33">
        <f>B30/B27*100</f>
        <v>0.95654331421101713</v>
      </c>
      <c r="D30" s="33"/>
      <c r="E30" s="47" t="s">
        <v>204</v>
      </c>
      <c r="F30" s="6">
        <v>13582</v>
      </c>
      <c r="G30" s="33">
        <f>F30/F27*100</f>
        <v>1.6471715389326493</v>
      </c>
      <c r="H30" s="33"/>
      <c r="I30" s="47" t="s">
        <v>146</v>
      </c>
      <c r="J30" s="6">
        <v>6467</v>
      </c>
      <c r="K30" s="33">
        <f>J30/J27*100</f>
        <v>1.1973265200325853</v>
      </c>
      <c r="L30" s="33"/>
      <c r="M30" s="47" t="s">
        <v>222</v>
      </c>
      <c r="N30" s="6">
        <v>1244</v>
      </c>
      <c r="O30" s="33">
        <f>N30/N27*100</f>
        <v>0.40629031467903393</v>
      </c>
      <c r="P30" s="33"/>
      <c r="Q30" s="47" t="s">
        <v>153</v>
      </c>
      <c r="R30" s="6">
        <v>120489</v>
      </c>
      <c r="S30" s="33">
        <f>R30/R27*100</f>
        <v>1.0006455375813244</v>
      </c>
    </row>
    <row r="31" spans="1:19" x14ac:dyDescent="0.25">
      <c r="A31" s="47" t="s">
        <v>154</v>
      </c>
      <c r="B31" s="6">
        <v>386232</v>
      </c>
      <c r="C31" s="33">
        <f>B31/B27*100</f>
        <v>3.7244207158993263</v>
      </c>
      <c r="D31" s="33"/>
      <c r="E31" s="47" t="s">
        <v>205</v>
      </c>
      <c r="F31" s="6">
        <v>38886</v>
      </c>
      <c r="G31" s="33">
        <f>F31/F27*100</f>
        <v>4.7159411325971874</v>
      </c>
      <c r="H31" s="33"/>
      <c r="I31" s="47" t="s">
        <v>218</v>
      </c>
      <c r="J31" s="6">
        <v>22276</v>
      </c>
      <c r="K31" s="33">
        <f>J31/J27*100</f>
        <v>4.1242686810338443</v>
      </c>
      <c r="L31" s="33"/>
      <c r="M31" s="47" t="s">
        <v>161</v>
      </c>
      <c r="N31" s="6">
        <v>12979</v>
      </c>
      <c r="O31" s="33">
        <f>N31/N27*100</f>
        <v>4.238940509822493</v>
      </c>
      <c r="P31" s="33"/>
      <c r="Q31" s="47" t="s">
        <v>165</v>
      </c>
      <c r="R31" s="6">
        <v>460373</v>
      </c>
      <c r="S31" s="33">
        <f>R31/R27*100</f>
        <v>3.8233381310570018</v>
      </c>
    </row>
    <row r="32" spans="1:19" x14ac:dyDescent="0.25">
      <c r="A32" s="47" t="s">
        <v>155</v>
      </c>
      <c r="B32" s="6">
        <v>232097</v>
      </c>
      <c r="C32" s="33">
        <f>B32/B27*100</f>
        <v>2.2381026815439578</v>
      </c>
      <c r="D32" s="33"/>
      <c r="E32" s="47" t="s">
        <v>206</v>
      </c>
      <c r="F32" s="6">
        <v>20995</v>
      </c>
      <c r="G32" s="33">
        <f>F32/F27*100</f>
        <v>2.5461910219327764</v>
      </c>
      <c r="H32" s="33"/>
      <c r="I32" s="47" t="s">
        <v>163</v>
      </c>
      <c r="J32" s="6">
        <v>12268</v>
      </c>
      <c r="K32" s="33">
        <f>J32/J27*100</f>
        <v>2.2713471080500631</v>
      </c>
      <c r="L32" s="33"/>
      <c r="M32" s="47" t="s">
        <v>231</v>
      </c>
      <c r="N32" s="6">
        <v>6163</v>
      </c>
      <c r="O32" s="33">
        <f>N32/N27*100</f>
        <v>2.0128353773045711</v>
      </c>
      <c r="P32" s="33"/>
      <c r="Q32" s="47" t="s">
        <v>163</v>
      </c>
      <c r="R32" s="6">
        <v>271523</v>
      </c>
      <c r="S32" s="33">
        <f>R32/R27*100</f>
        <v>2.2549633435474936</v>
      </c>
    </row>
    <row r="33" spans="1:19" x14ac:dyDescent="0.25">
      <c r="A33" s="47" t="s">
        <v>190</v>
      </c>
      <c r="B33" s="6">
        <v>733534</v>
      </c>
      <c r="C33" s="33">
        <f>B33/B27*100</f>
        <v>7.0734408992949733</v>
      </c>
      <c r="D33" s="33"/>
      <c r="E33" s="47" t="s">
        <v>198</v>
      </c>
      <c r="F33" s="6">
        <v>78529</v>
      </c>
      <c r="G33" s="33">
        <f>F33/F27*100</f>
        <v>9.5236882477427489</v>
      </c>
      <c r="H33" s="33"/>
      <c r="I33" s="47" t="s">
        <v>219</v>
      </c>
      <c r="J33" s="6">
        <v>45266</v>
      </c>
      <c r="K33" s="33">
        <f>J33/J27*100</f>
        <v>8.3807302081019035</v>
      </c>
      <c r="L33" s="33"/>
      <c r="M33" s="47" t="s">
        <v>232</v>
      </c>
      <c r="N33" s="6">
        <v>27372</v>
      </c>
      <c r="O33" s="33">
        <f>N33/N27*100</f>
        <v>8.939693322664402</v>
      </c>
      <c r="P33" s="33"/>
      <c r="Q33" s="47" t="s">
        <v>243</v>
      </c>
      <c r="R33" s="6">
        <v>884701</v>
      </c>
      <c r="S33" s="33">
        <f>R33/R27*100</f>
        <v>7.3473272061660007</v>
      </c>
    </row>
    <row r="34" spans="1:19" x14ac:dyDescent="0.25">
      <c r="A34" s="47" t="s">
        <v>156</v>
      </c>
      <c r="B34" s="6">
        <v>1019546</v>
      </c>
      <c r="C34" s="33">
        <f>B34/B27*100</f>
        <v>9.8314439073207147</v>
      </c>
      <c r="D34" s="33"/>
      <c r="E34" s="47" t="s">
        <v>207</v>
      </c>
      <c r="F34" s="6">
        <v>109886</v>
      </c>
      <c r="G34" s="33">
        <f>F34/F27*100</f>
        <v>13.326541873593955</v>
      </c>
      <c r="H34" s="33"/>
      <c r="I34" s="47" t="s">
        <v>220</v>
      </c>
      <c r="J34" s="6">
        <v>34513</v>
      </c>
      <c r="K34" s="33">
        <f>J34/J27*100</f>
        <v>6.3898763237799017</v>
      </c>
      <c r="L34" s="33"/>
      <c r="M34" s="47" t="s">
        <v>233</v>
      </c>
      <c r="N34" s="6">
        <v>36069</v>
      </c>
      <c r="O34" s="33">
        <f>N34/N27*100</f>
        <v>11.780132926172085</v>
      </c>
      <c r="P34" s="33"/>
      <c r="Q34" s="47" t="s">
        <v>244</v>
      </c>
      <c r="R34" s="6">
        <v>1200014</v>
      </c>
      <c r="S34" s="33">
        <f>R34/R27*100</f>
        <v>9.9659608274208882</v>
      </c>
    </row>
    <row r="35" spans="1:19" x14ac:dyDescent="0.25">
      <c r="A35" s="47" t="s">
        <v>191</v>
      </c>
      <c r="B35" s="6">
        <v>1140928</v>
      </c>
      <c r="C35" s="33">
        <f>B35/B27*100</f>
        <v>11.001925988912328</v>
      </c>
      <c r="D35" s="33"/>
      <c r="E35" s="47" t="s">
        <v>208</v>
      </c>
      <c r="F35" s="6">
        <v>98012</v>
      </c>
      <c r="G35" s="33">
        <f>F35/F27*100</f>
        <v>11.886509856712326</v>
      </c>
      <c r="H35" s="33"/>
      <c r="I35" s="47" t="s">
        <v>221</v>
      </c>
      <c r="J35" s="6">
        <v>56064</v>
      </c>
      <c r="K35" s="33">
        <f>J35/J27*100</f>
        <v>10.379915574316819</v>
      </c>
      <c r="L35" s="33"/>
      <c r="M35" s="47" t="s">
        <v>234</v>
      </c>
      <c r="N35" s="6">
        <v>40327</v>
      </c>
      <c r="O35" s="33">
        <f>N35/N27*100</f>
        <v>13.170795434132959</v>
      </c>
      <c r="P35" s="33"/>
      <c r="Q35" s="47" t="s">
        <v>245</v>
      </c>
      <c r="R35" s="6">
        <v>1335331</v>
      </c>
      <c r="S35" s="33">
        <f>R35/R27*100</f>
        <v>11.089750984272486</v>
      </c>
    </row>
    <row r="36" spans="1:19" x14ac:dyDescent="0.25">
      <c r="A36" s="47" t="s">
        <v>192</v>
      </c>
      <c r="B36" s="6">
        <v>806271</v>
      </c>
      <c r="C36" s="33">
        <f>B36/B27*100</f>
        <v>7.7748410671018089</v>
      </c>
      <c r="D36" s="33"/>
      <c r="E36" s="47" t="s">
        <v>166</v>
      </c>
      <c r="F36" s="6">
        <v>58313</v>
      </c>
      <c r="G36" s="33">
        <f>F36/F27*100</f>
        <v>7.0719712818273885</v>
      </c>
      <c r="H36" s="33"/>
      <c r="I36" s="47" t="s">
        <v>159</v>
      </c>
      <c r="J36" s="6">
        <v>37858</v>
      </c>
      <c r="K36" s="33">
        <f>J36/J27*100</f>
        <v>7.0091831444864114</v>
      </c>
      <c r="L36" s="33"/>
      <c r="M36" s="47" t="s">
        <v>235</v>
      </c>
      <c r="N36" s="6">
        <v>59294</v>
      </c>
      <c r="O36" s="33">
        <f>N36/N27*100</f>
        <v>19.365416333262569</v>
      </c>
      <c r="P36" s="33"/>
      <c r="Q36" s="47" t="s">
        <v>246</v>
      </c>
      <c r="R36" s="6">
        <v>961736</v>
      </c>
      <c r="S36" s="33">
        <f>R36/R27*100</f>
        <v>7.9870929025165172</v>
      </c>
    </row>
    <row r="37" spans="1:19" x14ac:dyDescent="0.25">
      <c r="A37" s="47" t="s">
        <v>193</v>
      </c>
      <c r="B37" s="6">
        <v>626046</v>
      </c>
      <c r="C37" s="33">
        <f>B37/B27*100</f>
        <v>6.0369381395273036</v>
      </c>
      <c r="D37" s="33"/>
      <c r="E37" s="47" t="s">
        <v>209</v>
      </c>
      <c r="F37" s="6">
        <v>63677</v>
      </c>
      <c r="G37" s="33">
        <f>F37/F27*100</f>
        <v>7.7224961040063542</v>
      </c>
      <c r="H37" s="33"/>
      <c r="I37" s="47" t="s">
        <v>160</v>
      </c>
      <c r="J37" s="6">
        <v>34867</v>
      </c>
      <c r="K37" s="33">
        <f>J37/J27*100</f>
        <v>6.4554173146708136</v>
      </c>
      <c r="L37" s="33"/>
      <c r="M37" s="47" t="s">
        <v>236</v>
      </c>
      <c r="N37" s="6">
        <v>19645</v>
      </c>
      <c r="O37" s="33">
        <f>N37/N27*100</f>
        <v>6.4160556526283132</v>
      </c>
      <c r="P37" s="33"/>
      <c r="Q37" s="47" t="s">
        <v>247</v>
      </c>
      <c r="R37" s="6">
        <v>744235</v>
      </c>
      <c r="S37" s="33">
        <f>R37/R27*100</f>
        <v>6.1807752712848227</v>
      </c>
    </row>
    <row r="38" spans="1:19" x14ac:dyDescent="0.25">
      <c r="A38" s="47" t="s">
        <v>194</v>
      </c>
      <c r="B38" s="6">
        <v>5151754</v>
      </c>
      <c r="C38" s="33">
        <f>B38/B27*100</f>
        <v>49.678170946004521</v>
      </c>
      <c r="D38" s="33"/>
      <c r="E38" s="47" t="s">
        <v>210</v>
      </c>
      <c r="F38" s="6">
        <v>321644</v>
      </c>
      <c r="G38" s="33">
        <f>F38/F27*100</f>
        <v>39.007719221650206</v>
      </c>
      <c r="H38" s="33"/>
      <c r="I38" s="47" t="s">
        <v>169</v>
      </c>
      <c r="J38" s="6">
        <v>280831</v>
      </c>
      <c r="K38" s="33">
        <f>J38/J27*100</f>
        <v>51.994186477079161</v>
      </c>
      <c r="L38" s="33"/>
      <c r="M38" s="47" t="s">
        <v>237</v>
      </c>
      <c r="N38" s="6">
        <v>97378</v>
      </c>
      <c r="O38" s="33">
        <f>N38/N27*100</f>
        <v>31.803648121233895</v>
      </c>
      <c r="P38" s="33"/>
      <c r="Q38" s="47" t="s">
        <v>248</v>
      </c>
      <c r="R38" s="6">
        <v>5851607</v>
      </c>
      <c r="S38" s="33">
        <f>R38/R27*100</f>
        <v>48.596838153106432</v>
      </c>
    </row>
    <row r="39" spans="1:19" x14ac:dyDescent="0.25">
      <c r="C39" s="33">
        <f>SUM(C29:C38)</f>
        <v>99.602960659509208</v>
      </c>
      <c r="D39" s="33"/>
      <c r="F39" s="59"/>
      <c r="G39" s="33">
        <f>SUM(G29:G38)</f>
        <v>99.474874630865969</v>
      </c>
      <c r="H39" s="33"/>
      <c r="J39" s="33"/>
      <c r="K39" s="33">
        <f>SUM(K29:K38)</f>
        <v>99.628415907576084</v>
      </c>
      <c r="L39" s="33"/>
      <c r="N39" s="33"/>
      <c r="O39" s="33">
        <f>SUM(O29:O38)</f>
        <v>99.634861276679132</v>
      </c>
      <c r="P39" s="33"/>
      <c r="R39" s="33"/>
      <c r="S39" s="33">
        <f>SUM(S29:S38)</f>
        <v>99.596142454107493</v>
      </c>
    </row>
    <row r="40" spans="1:19" x14ac:dyDescent="0.25">
      <c r="C40" s="33"/>
      <c r="G40" s="33"/>
      <c r="H40" s="6"/>
      <c r="I40" s="6"/>
      <c r="J40" s="6"/>
      <c r="K40" s="33"/>
      <c r="O40" s="33"/>
      <c r="S40" s="33"/>
    </row>
    <row r="41" spans="1:19" x14ac:dyDescent="0.25">
      <c r="A41" s="47" t="s">
        <v>180</v>
      </c>
      <c r="B41" s="56">
        <v>618907</v>
      </c>
      <c r="C41" s="74">
        <f>C29+C30+C31</f>
        <v>5.9680970298036016</v>
      </c>
      <c r="D41" s="56"/>
      <c r="E41" s="47" t="s">
        <v>180</v>
      </c>
      <c r="F41" s="56">
        <f>F29+F30+F31</f>
        <v>69179</v>
      </c>
      <c r="G41" s="74">
        <f>G29+G30+G31</f>
        <v>8.3897570234002163</v>
      </c>
      <c r="H41" s="56"/>
      <c r="I41" s="47" t="s">
        <v>180</v>
      </c>
      <c r="J41" s="56">
        <v>36446</v>
      </c>
      <c r="K41" s="74">
        <f>K29+K30+K31</f>
        <v>6.7477597570910168</v>
      </c>
      <c r="L41" s="56"/>
      <c r="M41" s="47" t="s">
        <v>180</v>
      </c>
      <c r="N41" s="56">
        <v>18819</v>
      </c>
      <c r="O41" s="74">
        <f>O29+O30+O31</f>
        <v>6.1462841092803373</v>
      </c>
      <c r="P41" s="56"/>
      <c r="Q41" s="47" t="s">
        <v>180</v>
      </c>
      <c r="R41" s="56">
        <f>R29+R30+R31</f>
        <v>743351</v>
      </c>
      <c r="S41" s="74">
        <f>S29+S30+S31</f>
        <v>6.1734337657928533</v>
      </c>
    </row>
    <row r="42" spans="1:19" x14ac:dyDescent="0.25">
      <c r="C42" s="75"/>
      <c r="G42" s="75"/>
      <c r="K42" s="75"/>
      <c r="O42" s="75"/>
      <c r="S42" s="75"/>
    </row>
    <row r="44" spans="1:19" x14ac:dyDescent="0.25">
      <c r="B44" s="405" t="s">
        <v>11</v>
      </c>
      <c r="C44" s="405"/>
      <c r="D44" s="1"/>
      <c r="E44" s="405" t="s">
        <v>12</v>
      </c>
      <c r="F44" s="405"/>
      <c r="G44" s="1"/>
      <c r="H44" s="405" t="s">
        <v>13</v>
      </c>
      <c r="I44" s="405"/>
      <c r="J44" s="1"/>
      <c r="K44" s="406" t="s">
        <v>14</v>
      </c>
      <c r="L44" s="406"/>
      <c r="M44" s="1"/>
      <c r="N44" s="405" t="s">
        <v>15</v>
      </c>
      <c r="O44" s="405"/>
    </row>
    <row r="45" spans="1:19" x14ac:dyDescent="0.25">
      <c r="B45" s="81" t="s">
        <v>16</v>
      </c>
      <c r="C45" s="81" t="s">
        <v>17</v>
      </c>
      <c r="D45" s="81"/>
      <c r="E45" s="81" t="s">
        <v>16</v>
      </c>
      <c r="F45" s="57" t="s">
        <v>17</v>
      </c>
      <c r="G45" s="81"/>
      <c r="H45" s="81" t="s">
        <v>16</v>
      </c>
      <c r="I45" s="81" t="s">
        <v>17</v>
      </c>
      <c r="J45" s="81"/>
      <c r="K45" s="81" t="s">
        <v>16</v>
      </c>
      <c r="L45" s="81" t="s">
        <v>17</v>
      </c>
      <c r="M45" s="81"/>
      <c r="N45" s="57" t="s">
        <v>16</v>
      </c>
      <c r="O45" s="57" t="s">
        <v>17</v>
      </c>
    </row>
    <row r="46" spans="1:19" x14ac:dyDescent="0.25">
      <c r="B46" s="80"/>
      <c r="C46" s="80"/>
      <c r="D46" s="80"/>
      <c r="E46" s="80"/>
      <c r="F46" s="53"/>
      <c r="G46" s="80"/>
      <c r="H46" s="80"/>
      <c r="I46" s="80"/>
      <c r="J46" s="80"/>
      <c r="K46" s="80"/>
      <c r="L46" s="80"/>
      <c r="M46" s="80"/>
      <c r="N46" s="58"/>
      <c r="O46" s="58"/>
    </row>
    <row r="47" spans="1:19" x14ac:dyDescent="0.25">
      <c r="A47" s="47" t="s">
        <v>18</v>
      </c>
      <c r="B47" s="6">
        <v>8359373</v>
      </c>
      <c r="C47" s="6">
        <v>10370257</v>
      </c>
      <c r="D47" s="6"/>
      <c r="E47" s="6">
        <v>739771</v>
      </c>
      <c r="F47" s="6">
        <v>824565</v>
      </c>
      <c r="G47" s="6"/>
      <c r="H47" s="6">
        <v>428886</v>
      </c>
      <c r="I47" s="6">
        <v>540120</v>
      </c>
      <c r="J47" s="6"/>
      <c r="K47" s="6">
        <v>314279</v>
      </c>
      <c r="L47" s="6">
        <v>306185</v>
      </c>
      <c r="M47" s="6"/>
      <c r="N47" s="6">
        <f>B47+E47+H47+K47</f>
        <v>9842309</v>
      </c>
      <c r="O47" s="6">
        <f>C47+F47+I47+L47</f>
        <v>12041127</v>
      </c>
    </row>
    <row r="48" spans="1:19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3" t="s">
        <v>98</v>
      </c>
      <c r="B49" s="64">
        <v>260052</v>
      </c>
      <c r="C49" s="64">
        <v>133479</v>
      </c>
      <c r="D49" s="83"/>
      <c r="E49" s="64">
        <v>31625</v>
      </c>
      <c r="F49" s="64">
        <v>16711</v>
      </c>
      <c r="G49" s="83"/>
      <c r="H49" s="64">
        <v>15129</v>
      </c>
      <c r="I49" s="64">
        <v>7703</v>
      </c>
      <c r="J49" s="83"/>
      <c r="K49" s="64">
        <v>10418</v>
      </c>
      <c r="L49" s="64">
        <v>4596</v>
      </c>
      <c r="M49" s="66"/>
      <c r="N49" s="64">
        <f>B49+E49+H49+K49</f>
        <v>317224</v>
      </c>
      <c r="O49" s="64">
        <f>C49+F49+I49+L49</f>
        <v>162489</v>
      </c>
    </row>
    <row r="50" spans="1:15" x14ac:dyDescent="0.25">
      <c r="A50" s="63" t="s">
        <v>99</v>
      </c>
      <c r="B50" s="64">
        <v>98597</v>
      </c>
      <c r="C50" s="64">
        <v>99196</v>
      </c>
      <c r="D50" s="83"/>
      <c r="E50" s="64">
        <v>13025</v>
      </c>
      <c r="F50" s="64">
        <v>13582</v>
      </c>
      <c r="G50" s="83"/>
      <c r="H50" s="64">
        <v>6009</v>
      </c>
      <c r="I50" s="64">
        <v>6467</v>
      </c>
      <c r="J50" s="83"/>
      <c r="K50" s="64">
        <v>1242</v>
      </c>
      <c r="L50" s="64">
        <v>1244</v>
      </c>
      <c r="M50" s="66"/>
      <c r="N50" s="64">
        <f>B50+E50+H50+K50</f>
        <v>118873</v>
      </c>
      <c r="O50" s="64">
        <f>C50+F50+I50+L50</f>
        <v>120489</v>
      </c>
    </row>
    <row r="51" spans="1:15" x14ac:dyDescent="0.25">
      <c r="A51" s="63" t="s">
        <v>172</v>
      </c>
      <c r="B51" s="64">
        <v>445763</v>
      </c>
      <c r="C51" s="64">
        <v>386232</v>
      </c>
      <c r="D51" s="83"/>
      <c r="E51" s="64">
        <v>43847</v>
      </c>
      <c r="F51" s="64">
        <v>38886</v>
      </c>
      <c r="G51" s="83"/>
      <c r="H51" s="64">
        <v>25724</v>
      </c>
      <c r="I51" s="64">
        <v>22276</v>
      </c>
      <c r="J51" s="83"/>
      <c r="K51" s="64">
        <v>14113</v>
      </c>
      <c r="L51" s="64">
        <v>12979</v>
      </c>
      <c r="M51" s="66"/>
      <c r="N51" s="64">
        <v>529447</v>
      </c>
      <c r="O51" s="64">
        <v>460373</v>
      </c>
    </row>
    <row r="52" spans="1:15" x14ac:dyDescent="0.25">
      <c r="A52" s="60" t="s">
        <v>27</v>
      </c>
      <c r="B52" s="61">
        <v>191862</v>
      </c>
      <c r="C52" s="61">
        <v>232097</v>
      </c>
      <c r="D52" s="61"/>
      <c r="E52" s="61">
        <v>16891</v>
      </c>
      <c r="F52" s="61">
        <v>20995</v>
      </c>
      <c r="G52" s="61"/>
      <c r="H52" s="61">
        <v>9399</v>
      </c>
      <c r="I52" s="61">
        <v>12268</v>
      </c>
      <c r="J52" s="61"/>
      <c r="K52" s="61">
        <v>4554</v>
      </c>
      <c r="L52" s="61">
        <v>6163</v>
      </c>
      <c r="M52" s="61"/>
      <c r="N52" s="61">
        <v>222706</v>
      </c>
      <c r="O52" s="61">
        <v>271523</v>
      </c>
    </row>
    <row r="53" spans="1:15" x14ac:dyDescent="0.25">
      <c r="A53" s="62" t="s">
        <v>28</v>
      </c>
      <c r="B53" s="61">
        <v>726653</v>
      </c>
      <c r="C53" s="61">
        <v>733534</v>
      </c>
      <c r="D53" s="61"/>
      <c r="E53" s="61">
        <v>70626</v>
      </c>
      <c r="F53" s="61">
        <v>78529</v>
      </c>
      <c r="G53" s="61"/>
      <c r="H53" s="61">
        <v>45147</v>
      </c>
      <c r="I53" s="61">
        <v>45266</v>
      </c>
      <c r="J53" s="61"/>
      <c r="K53" s="61">
        <v>25490</v>
      </c>
      <c r="L53" s="61">
        <v>27372</v>
      </c>
      <c r="M53" s="61"/>
      <c r="N53" s="61">
        <v>867916</v>
      </c>
      <c r="O53" s="61">
        <v>884701</v>
      </c>
    </row>
    <row r="54" spans="1:15" x14ac:dyDescent="0.25">
      <c r="A54" s="60" t="s">
        <v>22</v>
      </c>
      <c r="B54" s="61">
        <v>981108</v>
      </c>
      <c r="C54" s="61">
        <v>1019546</v>
      </c>
      <c r="D54" s="61"/>
      <c r="E54" s="61">
        <v>97292</v>
      </c>
      <c r="F54" s="61">
        <v>109886</v>
      </c>
      <c r="G54" s="61"/>
      <c r="H54" s="61">
        <v>37871</v>
      </c>
      <c r="I54" s="61">
        <v>34513</v>
      </c>
      <c r="J54" s="61"/>
      <c r="K54" s="61">
        <v>34327</v>
      </c>
      <c r="L54" s="61">
        <v>36069</v>
      </c>
      <c r="M54" s="61"/>
      <c r="N54" s="61">
        <v>1150598</v>
      </c>
      <c r="O54" s="61">
        <v>1200014</v>
      </c>
    </row>
    <row r="55" spans="1:15" x14ac:dyDescent="0.25">
      <c r="A55" s="47" t="s">
        <v>29</v>
      </c>
      <c r="B55" s="6">
        <v>1091420</v>
      </c>
      <c r="C55" s="6">
        <v>1140928</v>
      </c>
      <c r="D55" s="6"/>
      <c r="E55" s="6">
        <v>92466</v>
      </c>
      <c r="F55" s="6">
        <v>98012</v>
      </c>
      <c r="G55" s="6"/>
      <c r="H55" s="6">
        <v>53131</v>
      </c>
      <c r="I55" s="6">
        <v>56064</v>
      </c>
      <c r="J55" s="6"/>
      <c r="K55" s="6">
        <v>39870</v>
      </c>
      <c r="L55" s="6">
        <v>40327</v>
      </c>
      <c r="M55" s="6"/>
      <c r="N55" s="6">
        <f t="shared" ref="N55:O58" si="0">B55+E55+H55+K55</f>
        <v>1276887</v>
      </c>
      <c r="O55" s="6">
        <f t="shared" si="0"/>
        <v>1335331</v>
      </c>
    </row>
    <row r="56" spans="1:15" x14ac:dyDescent="0.25">
      <c r="A56" s="47" t="s">
        <v>30</v>
      </c>
      <c r="B56" s="6">
        <v>489533</v>
      </c>
      <c r="C56" s="6">
        <v>806271</v>
      </c>
      <c r="D56" s="6"/>
      <c r="E56" s="6">
        <v>41839</v>
      </c>
      <c r="F56" s="6">
        <v>58313</v>
      </c>
      <c r="G56" s="6"/>
      <c r="H56" s="6">
        <v>27780</v>
      </c>
      <c r="I56" s="6">
        <v>37858</v>
      </c>
      <c r="J56" s="6"/>
      <c r="K56" s="6">
        <v>71038</v>
      </c>
      <c r="L56" s="6">
        <v>59294</v>
      </c>
      <c r="M56" s="6"/>
      <c r="N56" s="6">
        <f t="shared" si="0"/>
        <v>630190</v>
      </c>
      <c r="O56" s="6">
        <f t="shared" si="0"/>
        <v>961736</v>
      </c>
    </row>
    <row r="57" spans="1:15" x14ac:dyDescent="0.25">
      <c r="A57" s="47" t="s">
        <v>31</v>
      </c>
      <c r="B57" s="6">
        <v>601354</v>
      </c>
      <c r="C57" s="6">
        <v>626046</v>
      </c>
      <c r="D57" s="6"/>
      <c r="E57" s="6">
        <v>60742</v>
      </c>
      <c r="F57" s="6">
        <v>63677</v>
      </c>
      <c r="G57" s="6"/>
      <c r="H57" s="6">
        <v>33061</v>
      </c>
      <c r="I57" s="6">
        <v>34867</v>
      </c>
      <c r="J57" s="6"/>
      <c r="K57" s="6">
        <v>20819</v>
      </c>
      <c r="L57" s="6">
        <v>19645</v>
      </c>
      <c r="M57" s="6"/>
      <c r="N57" s="6">
        <f t="shared" si="0"/>
        <v>715976</v>
      </c>
      <c r="O57" s="6">
        <f t="shared" si="0"/>
        <v>744235</v>
      </c>
    </row>
    <row r="58" spans="1:15" x14ac:dyDescent="0.25">
      <c r="A58" s="47" t="s">
        <v>32</v>
      </c>
      <c r="B58" s="6">
        <v>3429726</v>
      </c>
      <c r="C58" s="6">
        <v>5151754</v>
      </c>
      <c r="D58" s="6"/>
      <c r="E58" s="84" t="e">
        <f>E34-#REF!-E44-E45-E47-E53-E54-E55-E56-E57</f>
        <v>#VALUE!</v>
      </c>
      <c r="F58" s="84" t="e">
        <f>F34-#REF!-F44-F45-F47-F53-F54-F55-F56-F57</f>
        <v>#REF!</v>
      </c>
      <c r="G58" s="6"/>
      <c r="H58" s="6">
        <v>172992</v>
      </c>
      <c r="I58" s="6">
        <v>280831</v>
      </c>
      <c r="J58" s="6"/>
      <c r="K58" s="6">
        <v>91112</v>
      </c>
      <c r="L58" s="6">
        <v>97378</v>
      </c>
      <c r="M58" s="6"/>
      <c r="N58" s="6" t="e">
        <f t="shared" si="0"/>
        <v>#VALUE!</v>
      </c>
      <c r="O58" s="6" t="e">
        <f t="shared" si="0"/>
        <v>#REF!</v>
      </c>
    </row>
    <row r="59" spans="1:15" x14ac:dyDescent="0.25">
      <c r="B59" s="6"/>
      <c r="C59" s="6"/>
      <c r="D59" s="6"/>
      <c r="E59" s="84"/>
      <c r="F59" s="84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47" t="s">
        <v>19</v>
      </c>
      <c r="B61" s="47">
        <v>804412</v>
      </c>
      <c r="C61" s="47">
        <v>618907</v>
      </c>
      <c r="E61" s="47">
        <v>88497</v>
      </c>
      <c r="F61" s="47">
        <v>69179</v>
      </c>
      <c r="H61" s="47">
        <v>46862</v>
      </c>
      <c r="I61" s="47">
        <v>36446</v>
      </c>
      <c r="K61" s="47">
        <v>25773</v>
      </c>
      <c r="L61" s="47">
        <v>18819</v>
      </c>
      <c r="N61" s="47">
        <v>965544</v>
      </c>
      <c r="O61" s="47">
        <v>743351</v>
      </c>
    </row>
    <row r="62" spans="1:15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6"/>
      <c r="C71" s="6"/>
      <c r="D71" s="6"/>
      <c r="E71" s="86"/>
      <c r="F71" s="86"/>
      <c r="G71" s="6"/>
      <c r="H71" s="6"/>
      <c r="I71" s="6"/>
      <c r="J71" s="6"/>
      <c r="K71" s="6"/>
      <c r="L71" s="6"/>
      <c r="M71" s="6"/>
      <c r="N71" s="6"/>
      <c r="O71" s="6"/>
    </row>
  </sheetData>
  <mergeCells count="30">
    <mergeCell ref="B2:C2"/>
    <mergeCell ref="F2:G2"/>
    <mergeCell ref="J2:K2"/>
    <mergeCell ref="N2:O2"/>
    <mergeCell ref="R2:S2"/>
    <mergeCell ref="B1:C1"/>
    <mergeCell ref="F1:G1"/>
    <mergeCell ref="J1:K1"/>
    <mergeCell ref="N1:O1"/>
    <mergeCell ref="R1:S1"/>
    <mergeCell ref="B22:C22"/>
    <mergeCell ref="F22:G22"/>
    <mergeCell ref="J22:K22"/>
    <mergeCell ref="N22:O22"/>
    <mergeCell ref="R22:S22"/>
    <mergeCell ref="B4:C4"/>
    <mergeCell ref="F4:G4"/>
    <mergeCell ref="J4:K4"/>
    <mergeCell ref="N4:O4"/>
    <mergeCell ref="R4:S4"/>
    <mergeCell ref="B44:C44"/>
    <mergeCell ref="E44:F44"/>
    <mergeCell ref="H44:I44"/>
    <mergeCell ref="K44:L44"/>
    <mergeCell ref="N44:O44"/>
    <mergeCell ref="B24:C24"/>
    <mergeCell ref="F25:G25"/>
    <mergeCell ref="J25:K25"/>
    <mergeCell ref="N25:O25"/>
    <mergeCell ref="R25:S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1A78A"/>
    <pageSetUpPr fitToPage="1"/>
  </sheetPr>
  <dimension ref="A1"/>
  <sheetViews>
    <sheetView workbookViewId="0">
      <selection activeCell="Q14" sqref="Q14"/>
    </sheetView>
  </sheetViews>
  <sheetFormatPr defaultRowHeight="15" x14ac:dyDescent="0.25"/>
  <sheetData/>
  <pageMargins left="0.7" right="0.7" top="0.75" bottom="0.75" header="0.3" footer="0.3"/>
  <pageSetup paperSize="9" scale="8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1A78A"/>
    <pageSetUpPr fitToPage="1"/>
  </sheetPr>
  <dimension ref="A1"/>
  <sheetViews>
    <sheetView workbookViewId="0">
      <selection activeCell="I28" sqref="I28"/>
    </sheetView>
  </sheetViews>
  <sheetFormatPr defaultRowHeight="15" x14ac:dyDescent="0.25"/>
  <sheetData/>
  <pageMargins left="0.7" right="0.7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32</vt:i4>
      </vt:variant>
    </vt:vector>
  </HeadingPairs>
  <TitlesOfParts>
    <vt:vector size="78" baseType="lpstr">
      <vt:lpstr>CHAPTER 2</vt:lpstr>
      <vt:lpstr>2.1</vt:lpstr>
      <vt:lpstr>2.1(data)</vt:lpstr>
      <vt:lpstr>2.1ab</vt:lpstr>
      <vt:lpstr>2.1cd</vt:lpstr>
      <vt:lpstr>Data for Figs 2.1</vt:lpstr>
      <vt:lpstr>Data for Figs 2.1 (2)</vt:lpstr>
      <vt:lpstr>2.1ef</vt:lpstr>
      <vt:lpstr>2.1gh</vt:lpstr>
      <vt:lpstr>2.1ij</vt:lpstr>
      <vt:lpstr>2.2a</vt:lpstr>
      <vt:lpstr>2.2b</vt:lpstr>
      <vt:lpstr>2.2c</vt:lpstr>
      <vt:lpstr>2.2d</vt:lpstr>
      <vt:lpstr>2.2e</vt:lpstr>
      <vt:lpstr>2.2f</vt:lpstr>
      <vt:lpstr>Data for figs 2.2</vt:lpstr>
      <vt:lpstr>Data for figs 2.2 (2)</vt:lpstr>
      <vt:lpstr>2.2g</vt:lpstr>
      <vt:lpstr>2.3</vt:lpstr>
      <vt:lpstr>2.4</vt:lpstr>
      <vt:lpstr>2.4F</vt:lpstr>
      <vt:lpstr>Data for fig 2.4</vt:lpstr>
      <vt:lpstr>2.5</vt:lpstr>
      <vt:lpstr>2.5F</vt:lpstr>
      <vt:lpstr>Data for fig 2.5</vt:lpstr>
      <vt:lpstr>2.6</vt:lpstr>
      <vt:lpstr>2.6F</vt:lpstr>
      <vt:lpstr>Data for fig 2.6</vt:lpstr>
      <vt:lpstr>2.7</vt:lpstr>
      <vt:lpstr>2.7F</vt:lpstr>
      <vt:lpstr>Data for fig 2.7</vt:lpstr>
      <vt:lpstr>2.8a</vt:lpstr>
      <vt:lpstr>2.8b</vt:lpstr>
      <vt:lpstr>2.8F</vt:lpstr>
      <vt:lpstr>Data for fig 2.8</vt:lpstr>
      <vt:lpstr>2.9</vt:lpstr>
      <vt:lpstr>2.9F</vt:lpstr>
      <vt:lpstr>Data for fig 2.9</vt:lpstr>
      <vt:lpstr>2.10</vt:lpstr>
      <vt:lpstr>2.10F</vt:lpstr>
      <vt:lpstr>Data for fig 2.10</vt:lpstr>
      <vt:lpstr>2.11</vt:lpstr>
      <vt:lpstr>2.11F</vt:lpstr>
      <vt:lpstr>Data for Fig 2.11</vt:lpstr>
      <vt:lpstr>Sheet1</vt:lpstr>
      <vt:lpstr>EpsYrLookup</vt:lpstr>
      <vt:lpstr>IncYrLookup</vt:lpstr>
      <vt:lpstr>'2.10'!Print_Area</vt:lpstr>
      <vt:lpstr>'2.10F'!Print_Area</vt:lpstr>
      <vt:lpstr>'2.11'!Print_Area</vt:lpstr>
      <vt:lpstr>'2.11F'!Print_Area</vt:lpstr>
      <vt:lpstr>'2.1ab'!Print_Area</vt:lpstr>
      <vt:lpstr>'2.1cd'!Print_Area</vt:lpstr>
      <vt:lpstr>'2.1ef'!Print_Area</vt:lpstr>
      <vt:lpstr>'2.1gh'!Print_Area</vt:lpstr>
      <vt:lpstr>'2.1ij'!Print_Area</vt:lpstr>
      <vt:lpstr>'2.2a'!Print_Area</vt:lpstr>
      <vt:lpstr>'2.2b'!Print_Area</vt:lpstr>
      <vt:lpstr>'2.2c'!Print_Area</vt:lpstr>
      <vt:lpstr>'2.2d'!Print_Area</vt:lpstr>
      <vt:lpstr>'2.2e'!Print_Area</vt:lpstr>
      <vt:lpstr>'2.2f'!Print_Area</vt:lpstr>
      <vt:lpstr>'2.2g'!Print_Area</vt:lpstr>
      <vt:lpstr>'2.4'!Print_Area</vt:lpstr>
      <vt:lpstr>'2.4F'!Print_Area</vt:lpstr>
      <vt:lpstr>'2.5'!Print_Area</vt:lpstr>
      <vt:lpstr>'2.5F'!Print_Area</vt:lpstr>
      <vt:lpstr>'2.6'!Print_Area</vt:lpstr>
      <vt:lpstr>'2.6F'!Print_Area</vt:lpstr>
      <vt:lpstr>'2.7'!Print_Area</vt:lpstr>
      <vt:lpstr>'2.7F'!Print_Area</vt:lpstr>
      <vt:lpstr>'2.8a'!Print_Area</vt:lpstr>
      <vt:lpstr>'2.8b'!Print_Area</vt:lpstr>
      <vt:lpstr>'2.8F'!Print_Area</vt:lpstr>
      <vt:lpstr>'2.9'!Print_Area</vt:lpstr>
      <vt:lpstr>'2.9F'!Print_Area</vt:lpstr>
      <vt:lpstr>'CHAPTER 2'!Print_Area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msdit</dc:creator>
  <cp:lastModifiedBy>Ajay Basra</cp:lastModifiedBy>
  <cp:lastPrinted>2017-03-29T10:37:38Z</cp:lastPrinted>
  <dcterms:created xsi:type="dcterms:W3CDTF">2015-06-16T09:04:04Z</dcterms:created>
  <dcterms:modified xsi:type="dcterms:W3CDTF">2018-09-12T11:17:08Z</dcterms:modified>
</cp:coreProperties>
</file>